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filterPrivacy="1" codeName="ThisWorkbook"/>
  <xr:revisionPtr revIDLastSave="404" documentId="8_{104082EA-E757-41DE-9A68-8FEE139DDCBA}" xr6:coauthVersionLast="47" xr6:coauthVersionMax="47" xr10:uidLastSave="{FCCE1346-07E1-4D34-9EA6-240D7BD9FBDE}"/>
  <workbookProtection workbookAlgorithmName="SHA-512" workbookHashValue="f/trNnTsJgC+CtVmNbw5cBJtZt9kgmkRU+cc4jhjZ+uoZOMKq1INmmDmsy+zNCdSySSps4U5i7PEGjOmkuUPtw==" workbookSaltValue="JhCvfMGpiwR1agyFG8uEyQ==" workbookSpinCount="100000" lockStructure="1"/>
  <bookViews>
    <workbookView xWindow="-108" yWindow="-108" windowWidth="30936" windowHeight="16776" tabRatio="760" firstSheet="2" activeTab="2" xr2:uid="{00000000-000D-0000-FFFF-FFFF00000000}"/>
  </bookViews>
  <sheets>
    <sheet name="〔公表時は非表示〕貼付シート" sheetId="15" state="hidden" r:id="rId1"/>
    <sheet name="〔公表時は非表示〕事業年度" sheetId="20" state="hidden" r:id="rId2"/>
    <sheet name="はじめに" sheetId="25" r:id="rId3"/>
    <sheet name="かがみ" sheetId="18" r:id="rId4"/>
    <sheet name="別紙１（基本）" sheetId="6" r:id="rId5"/>
    <sheet name="別紙１（観光）" sheetId="24" r:id="rId6"/>
    <sheet name="別紙２" sheetId="7" r:id="rId7"/>
    <sheet name="別紙３" sheetId="4" r:id="rId8"/>
    <sheet name="別紙４" sheetId="12" r:id="rId9"/>
    <sheet name="別紙５" sheetId="13" r:id="rId10"/>
    <sheet name="チェックリスト" sheetId="9" r:id="rId11"/>
    <sheet name="（参考）事業年度" sheetId="26" r:id="rId12"/>
    <sheet name="（参考）集計値の出し方" sheetId="2" r:id="rId13"/>
  </sheets>
  <definedNames>
    <definedName name="_xlnm.Print_Area" localSheetId="11">'（参考）事業年度'!$A$5:$O$21</definedName>
    <definedName name="_xlnm.Print_Area" localSheetId="12">'（参考）集計値の出し方'!$A$5:$I$34</definedName>
    <definedName name="_xlnm.Print_Area" localSheetId="3">かがみ!$A$3:$AA$31</definedName>
    <definedName name="_xlnm.Print_Area" localSheetId="10">チェックリスト!$A$3:$L$51</definedName>
    <definedName name="_xlnm.Print_Area" localSheetId="5">'別紙１（観光）'!$A$5:$AE$25</definedName>
    <definedName name="_xlnm.Print_Area" localSheetId="4">'別紙１（基本）'!$A$5:$AF$77</definedName>
    <definedName name="_xlnm.Print_Area" localSheetId="6">別紙２!$A$3:$AF$24</definedName>
    <definedName name="_xlnm.Print_Area" localSheetId="7">別紙３!$A$3:$U$115</definedName>
    <definedName name="_xlnm.Print_Area" localSheetId="8">別紙４!$A$3:$R$90</definedName>
    <definedName name="_xlnm.Print_Area" localSheetId="9">別紙５!$A$3:$O$46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 r="K11" i="20"/>
  <c r="T10" i="26" l="1"/>
  <c r="U10" i="26"/>
  <c r="T11" i="26" s="1"/>
  <c r="U11" i="26"/>
  <c r="U12" i="26"/>
  <c r="U13" i="26"/>
  <c r="U14" i="26"/>
  <c r="U15" i="26"/>
  <c r="U16" i="26"/>
  <c r="U17" i="26"/>
  <c r="U18" i="26"/>
  <c r="U19" i="26"/>
  <c r="U20" i="26"/>
  <c r="T12" i="26" l="1"/>
  <c r="G12" i="26" s="1"/>
  <c r="G11" i="26"/>
  <c r="C11" i="26"/>
  <c r="E11" i="26"/>
  <c r="V11" i="26"/>
  <c r="V16" i="26"/>
  <c r="V18" i="26"/>
  <c r="V19" i="26"/>
  <c r="V20" i="26"/>
  <c r="E12" i="26" l="1"/>
  <c r="Q12" i="26"/>
  <c r="V10" i="26"/>
  <c r="C12" i="26"/>
  <c r="Q10" i="26"/>
  <c r="Q11" i="26" s="1"/>
  <c r="V12" i="26"/>
  <c r="A8" i="24"/>
  <c r="AH12" i="6" l="1"/>
  <c r="N16" i="13" l="1"/>
  <c r="N17" i="13"/>
  <c r="N18" i="13"/>
  <c r="N19" i="13"/>
  <c r="N20" i="13"/>
  <c r="N21" i="13"/>
  <c r="N22" i="13"/>
  <c r="N28" i="13" s="1"/>
  <c r="N23" i="13"/>
  <c r="N24" i="13"/>
  <c r="N25" i="13"/>
  <c r="N26" i="13"/>
  <c r="N27" i="13"/>
  <c r="G28" i="13"/>
  <c r="G16" i="13"/>
  <c r="G17" i="13"/>
  <c r="G18" i="13"/>
  <c r="G19" i="13"/>
  <c r="G20" i="13"/>
  <c r="G21" i="13"/>
  <c r="G22" i="13"/>
  <c r="G23" i="13"/>
  <c r="G24" i="13"/>
  <c r="G25" i="13"/>
  <c r="G26" i="13"/>
  <c r="G27" i="13"/>
  <c r="Q56" i="12"/>
  <c r="Q57" i="12"/>
  <c r="Q68" i="12" s="1"/>
  <c r="Q58" i="12"/>
  <c r="Q59" i="12"/>
  <c r="Q60" i="12"/>
  <c r="Q61" i="12"/>
  <c r="Q62" i="12"/>
  <c r="Q63" i="12"/>
  <c r="Q64" i="12"/>
  <c r="Q65" i="12"/>
  <c r="Q66" i="12"/>
  <c r="Q67" i="12"/>
  <c r="J56" i="12"/>
  <c r="J57" i="12"/>
  <c r="J68" i="12" s="1"/>
  <c r="J58" i="12"/>
  <c r="J59" i="12"/>
  <c r="J60" i="12"/>
  <c r="J61" i="12"/>
  <c r="J62" i="12"/>
  <c r="J63" i="12"/>
  <c r="J64" i="12"/>
  <c r="J65" i="12"/>
  <c r="J66" i="12"/>
  <c r="J67" i="12"/>
  <c r="S92" i="4"/>
  <c r="S104" i="4" s="1"/>
  <c r="S93" i="4"/>
  <c r="S94" i="4"/>
  <c r="S95" i="4"/>
  <c r="S96" i="4"/>
  <c r="S97" i="4"/>
  <c r="S98" i="4"/>
  <c r="S99" i="4"/>
  <c r="S100" i="4"/>
  <c r="S101" i="4"/>
  <c r="S102" i="4"/>
  <c r="S103" i="4"/>
  <c r="N92" i="4"/>
  <c r="N93" i="4"/>
  <c r="N94" i="4"/>
  <c r="N95" i="4"/>
  <c r="N96" i="4"/>
  <c r="N97" i="4"/>
  <c r="N98" i="4"/>
  <c r="N99" i="4"/>
  <c r="N100" i="4"/>
  <c r="N101" i="4"/>
  <c r="N102" i="4"/>
  <c r="N103" i="4"/>
  <c r="H103" i="4"/>
  <c r="H102" i="4"/>
  <c r="H101" i="4"/>
  <c r="H100" i="4"/>
  <c r="H99" i="4"/>
  <c r="H98" i="4"/>
  <c r="H97" i="4"/>
  <c r="H96" i="4"/>
  <c r="H95" i="4"/>
  <c r="H94" i="4"/>
  <c r="H93" i="4"/>
  <c r="H92" i="4"/>
  <c r="P4" i="15" l="1"/>
  <c r="Q4" i="15" s="1"/>
  <c r="AG19" i="24" l="1"/>
  <c r="AH19" i="24" s="1"/>
  <c r="AL17" i="6" l="1"/>
  <c r="AH24" i="6"/>
  <c r="AH16" i="6"/>
  <c r="AH11" i="6"/>
  <c r="AI11" i="6" s="1"/>
  <c r="AH10" i="6"/>
  <c r="E4" i="15"/>
  <c r="C9" i="20"/>
  <c r="AL10" i="6"/>
  <c r="AH20" i="6" s="1"/>
  <c r="AH14" i="6"/>
  <c r="C13" i="25"/>
  <c r="C11" i="25"/>
  <c r="D9" i="25"/>
  <c r="C7" i="25"/>
  <c r="C16" i="25"/>
  <c r="R24" i="7" l="1"/>
  <c r="K3" i="9" l="1"/>
  <c r="N3" i="13"/>
  <c r="Q3" i="12"/>
  <c r="S3" i="4"/>
  <c r="AB3" i="7"/>
  <c r="AA5" i="24"/>
  <c r="AL19" i="6"/>
  <c r="AL12" i="6"/>
  <c r="W12" i="26" s="1"/>
  <c r="T13" i="26" s="1"/>
  <c r="Q13" i="26" s="1"/>
  <c r="AL11" i="6"/>
  <c r="AH28" i="6"/>
  <c r="AI28" i="6" s="1"/>
  <c r="AH27" i="6"/>
  <c r="AI27" i="6" s="1"/>
  <c r="V13" i="26" l="1"/>
  <c r="G13" i="26"/>
  <c r="C13" i="26"/>
  <c r="E13" i="26"/>
  <c r="W13" i="26"/>
  <c r="T14" i="26" s="1"/>
  <c r="Q14" i="26" s="1"/>
  <c r="AH40" i="6"/>
  <c r="AI40" i="6" s="1"/>
  <c r="AH33" i="6"/>
  <c r="AI33" i="6" s="1"/>
  <c r="C14" i="26" l="1"/>
  <c r="E14" i="26"/>
  <c r="V14" i="26"/>
  <c r="G14" i="26"/>
  <c r="W14" i="26"/>
  <c r="T15" i="26" s="1"/>
  <c r="AI24" i="6"/>
  <c r="AI20" i="6"/>
  <c r="AI12" i="6"/>
  <c r="AL8" i="6"/>
  <c r="AI14" i="6"/>
  <c r="AI10" i="6"/>
  <c r="AH6" i="6"/>
  <c r="AI6" i="6" s="1"/>
  <c r="AL7" i="6"/>
  <c r="Q15" i="26" l="1"/>
  <c r="V15" i="26"/>
  <c r="G15" i="26"/>
  <c r="C15" i="26"/>
  <c r="E15" i="26"/>
  <c r="W15" i="26"/>
  <c r="T16" i="26" s="1"/>
  <c r="Q16" i="26" s="1"/>
  <c r="AI16" i="6"/>
  <c r="AH18" i="6"/>
  <c r="AI18" i="6" s="1"/>
  <c r="AH29" i="6"/>
  <c r="AI29" i="6" s="1"/>
  <c r="C16" i="26" l="1"/>
  <c r="E16" i="26"/>
  <c r="G16" i="26"/>
  <c r="W16" i="26"/>
  <c r="T17" i="26" s="1"/>
  <c r="AH25" i="6"/>
  <c r="AI25" i="6" s="1"/>
  <c r="AL22" i="6"/>
  <c r="N32" i="13"/>
  <c r="Q17" i="26" l="1"/>
  <c r="V17" i="26"/>
  <c r="G17" i="26"/>
  <c r="C17" i="26"/>
  <c r="E17" i="26"/>
  <c r="W17" i="26"/>
  <c r="T18" i="26" s="1"/>
  <c r="Q18" i="26" s="1"/>
  <c r="K15" i="12"/>
  <c r="R15" i="12"/>
  <c r="J67" i="4"/>
  <c r="AK11" i="24"/>
  <c r="N34" i="9"/>
  <c r="N13" i="9"/>
  <c r="N41" i="9"/>
  <c r="C18" i="26" l="1"/>
  <c r="W18" i="26"/>
  <c r="T19" i="26" s="1"/>
  <c r="Q19" i="26" s="1"/>
  <c r="G18" i="26"/>
  <c r="E18" i="26"/>
  <c r="AG11" i="24"/>
  <c r="AH11" i="24" s="1"/>
  <c r="AJ13" i="7"/>
  <c r="G19" i="26" l="1"/>
  <c r="E19" i="26"/>
  <c r="C19" i="26"/>
  <c r="W19" i="26"/>
  <c r="T20" i="26" s="1"/>
  <c r="Q20" i="26" s="1"/>
  <c r="F3" i="24"/>
  <c r="A92" i="4"/>
  <c r="O73" i="6"/>
  <c r="P70" i="6"/>
  <c r="O64" i="6"/>
  <c r="Y51" i="6"/>
  <c r="J58" i="4" l="1"/>
  <c r="A10" i="2"/>
  <c r="C20" i="26" l="1"/>
  <c r="G20" i="26"/>
  <c r="E20" i="26"/>
  <c r="W20" i="26"/>
  <c r="A93" i="4"/>
  <c r="A11" i="2" s="1"/>
  <c r="A16" i="13"/>
  <c r="A56" i="12"/>
  <c r="A94" i="4" l="1"/>
  <c r="A12" i="2" s="1"/>
  <c r="A17" i="13"/>
  <c r="A57" i="12"/>
  <c r="A95" i="4" l="1"/>
  <c r="A13" i="2" s="1"/>
  <c r="A18" i="13"/>
  <c r="A58" i="12"/>
  <c r="A96" i="4" l="1"/>
  <c r="A14" i="2" s="1"/>
  <c r="A19" i="13"/>
  <c r="A59" i="12"/>
  <c r="X10" i="18"/>
  <c r="U10" i="18"/>
  <c r="A97" i="4" l="1"/>
  <c r="A15" i="2" s="1"/>
  <c r="A20" i="13"/>
  <c r="A60" i="12"/>
  <c r="A98" i="4" l="1"/>
  <c r="A16" i="2" s="1"/>
  <c r="A21" i="13"/>
  <c r="A61" i="12"/>
  <c r="A99" i="4" l="1"/>
  <c r="A17" i="2" s="1"/>
  <c r="A22" i="13"/>
  <c r="A62" i="12"/>
  <c r="A100" i="4" l="1"/>
  <c r="A18" i="2" s="1"/>
  <c r="A23" i="13"/>
  <c r="A63" i="12"/>
  <c r="R17" i="18"/>
  <c r="R16" i="18"/>
  <c r="A101" i="4" l="1"/>
  <c r="A19" i="2" s="1"/>
  <c r="A24" i="13"/>
  <c r="A64" i="12"/>
  <c r="R10" i="18"/>
  <c r="A102" i="4" l="1"/>
  <c r="A20" i="2" s="1"/>
  <c r="A25" i="13"/>
  <c r="A65" i="12"/>
  <c r="A103" i="4" l="1"/>
  <c r="A21" i="2" s="1"/>
  <c r="A26" i="13"/>
  <c r="A66" i="12"/>
  <c r="F4" i="15"/>
  <c r="A27" i="13" l="1"/>
  <c r="A67" i="12"/>
  <c r="F3" i="20"/>
  <c r="G3" i="20"/>
  <c r="K12" i="20" l="1"/>
  <c r="D9" i="20" s="1"/>
  <c r="N4" i="15" l="1"/>
  <c r="R15" i="18" l="1"/>
  <c r="A9" i="15" l="1"/>
  <c r="D9" i="15" l="1"/>
  <c r="B9" i="15"/>
  <c r="E9" i="15"/>
  <c r="C9" i="15"/>
  <c r="L108" i="4" s="1"/>
  <c r="F9" i="15"/>
  <c r="G9" i="15"/>
  <c r="B14" i="18" l="1"/>
  <c r="G14" i="18" s="1"/>
  <c r="Q35" i="4"/>
  <c r="I8" i="4"/>
  <c r="I10" i="4"/>
  <c r="I12" i="4"/>
  <c r="E45" i="9"/>
  <c r="A23" i="6"/>
  <c r="A7" i="6"/>
  <c r="C30" i="18"/>
  <c r="A20" i="18"/>
  <c r="B13" i="18"/>
  <c r="G13" i="18" s="1"/>
  <c r="AC5" i="18"/>
  <c r="C6" i="18" l="1"/>
  <c r="C7" i="18"/>
  <c r="C5" i="18"/>
  <c r="J69" i="12" l="1"/>
  <c r="Q73" i="12" l="1"/>
  <c r="H3" i="20"/>
  <c r="O4" i="15" l="1"/>
  <c r="AF4" i="15" l="1"/>
  <c r="AE4" i="15"/>
  <c r="AD4" i="15"/>
  <c r="AC4" i="15"/>
  <c r="AB4" i="15"/>
  <c r="Z4" i="15"/>
  <c r="Y4" i="15"/>
  <c r="X4" i="15"/>
  <c r="W4" i="15"/>
  <c r="L4" i="15"/>
  <c r="M4" i="15"/>
  <c r="K4" i="15"/>
  <c r="J4" i="15"/>
  <c r="G4" i="15"/>
  <c r="D4" i="15"/>
  <c r="C4" i="15"/>
  <c r="B4" i="15"/>
  <c r="A4" i="15"/>
  <c r="AH4" i="15" l="1"/>
  <c r="I41" i="9"/>
  <c r="I34" i="9"/>
  <c r="N14" i="9"/>
  <c r="N15" i="9"/>
  <c r="I15" i="9" l="1"/>
  <c r="I14" i="9"/>
  <c r="I13" i="9"/>
  <c r="H90" i="12" l="1"/>
  <c r="R4" i="15" l="1"/>
  <c r="S4" i="15"/>
  <c r="D10" i="2"/>
  <c r="H10" i="2"/>
  <c r="I10" i="2" s="1"/>
  <c r="D11" i="2"/>
  <c r="E11" i="2"/>
  <c r="H11" i="2" s="1"/>
  <c r="D12" i="2"/>
  <c r="E12" i="2"/>
  <c r="H12" i="2" s="1"/>
  <c r="D13" i="2"/>
  <c r="E13" i="2"/>
  <c r="H13" i="2" s="1"/>
  <c r="D14" i="2"/>
  <c r="E14" i="2"/>
  <c r="H14" i="2" s="1"/>
  <c r="E15" i="2"/>
  <c r="H15" i="2" s="1"/>
  <c r="D16" i="2"/>
  <c r="E16" i="2"/>
  <c r="H16" i="2" s="1"/>
  <c r="D17" i="2"/>
  <c r="E17" i="2"/>
  <c r="H17" i="2" s="1"/>
  <c r="D18" i="2"/>
  <c r="E18" i="2"/>
  <c r="H18" i="2" s="1"/>
  <c r="D19" i="2"/>
  <c r="E19" i="2"/>
  <c r="H19" i="2" s="1"/>
  <c r="D20" i="2"/>
  <c r="E20" i="2"/>
  <c r="H20" i="2" s="1"/>
  <c r="D21" i="2"/>
  <c r="E21" i="2"/>
  <c r="H21" i="2" l="1"/>
  <c r="I21" i="2"/>
  <c r="I20" i="2"/>
  <c r="I12" i="2"/>
  <c r="I18" i="2"/>
  <c r="I16" i="2"/>
  <c r="I13" i="2"/>
  <c r="I11" i="2"/>
  <c r="I19" i="2"/>
  <c r="I17" i="2"/>
  <c r="I15" i="2"/>
  <c r="I14" i="2"/>
  <c r="I22" i="2" l="1"/>
  <c r="I4" i="15" l="1"/>
  <c r="F9" i="20" l="1"/>
  <c r="D8" i="20"/>
  <c r="C10" i="20" l="1"/>
  <c r="H9" i="20"/>
  <c r="G9" i="20"/>
  <c r="K13" i="20"/>
  <c r="D10" i="20" l="1"/>
  <c r="G10" i="20" s="1"/>
  <c r="C8" i="20"/>
  <c r="F8" i="20" s="1"/>
  <c r="F10" i="20" l="1"/>
  <c r="D11" i="20"/>
  <c r="C12" i="20" s="1"/>
  <c r="H10" i="20"/>
  <c r="C11" i="20"/>
  <c r="D7" i="20"/>
  <c r="G8" i="20"/>
  <c r="H8" i="20"/>
  <c r="C7" i="20"/>
  <c r="H11" i="20" l="1"/>
  <c r="D12" i="20"/>
  <c r="C13" i="20" s="1"/>
  <c r="G11" i="20"/>
  <c r="F11" i="20"/>
  <c r="F7" i="20"/>
  <c r="G7" i="20"/>
  <c r="H7" i="20"/>
  <c r="D6" i="20"/>
  <c r="C6" i="20"/>
  <c r="C5" i="20" s="1"/>
  <c r="G12" i="20" l="1"/>
  <c r="F12" i="20"/>
  <c r="D13" i="20"/>
  <c r="G13" i="20" s="1"/>
  <c r="H12" i="20"/>
  <c r="F6" i="20"/>
  <c r="G6" i="20"/>
  <c r="H6" i="20"/>
  <c r="D5" i="20"/>
  <c r="F5" i="20" s="1"/>
  <c r="H13" i="20" l="1"/>
  <c r="F13" i="20"/>
  <c r="C14" i="20"/>
  <c r="D14" i="20"/>
  <c r="C15" i="20" s="1"/>
  <c r="G5" i="20"/>
  <c r="H5" i="20"/>
  <c r="D15" i="20" l="1"/>
  <c r="F15" i="20" s="1"/>
  <c r="H14" i="20"/>
  <c r="F14" i="20"/>
  <c r="G14" i="20"/>
  <c r="D16" i="20" l="1"/>
  <c r="C17" i="20" s="1"/>
  <c r="G15" i="20"/>
  <c r="H15" i="20"/>
  <c r="C16" i="20"/>
  <c r="D17" i="20" l="1"/>
  <c r="C18" i="20" s="1"/>
  <c r="G16" i="20"/>
  <c r="F16" i="20"/>
  <c r="H16" i="20"/>
  <c r="H17" i="20" l="1"/>
  <c r="D18" i="20"/>
  <c r="F18" i="20" s="1"/>
  <c r="G17" i="20"/>
  <c r="F17" i="20"/>
  <c r="C19" i="20" l="1"/>
  <c r="D19" i="20"/>
  <c r="H18" i="20"/>
  <c r="G18" i="20"/>
  <c r="G19" i="20" l="1"/>
  <c r="F19" i="20"/>
  <c r="H19" i="20"/>
  <c r="D20" i="20"/>
  <c r="D21" i="20" s="1"/>
  <c r="C20" i="20"/>
  <c r="F20" i="20" l="1"/>
  <c r="C21" i="20"/>
  <c r="F21" i="20" s="1"/>
  <c r="G20" i="20"/>
  <c r="H20" i="20"/>
  <c r="F4" i="20" l="1"/>
  <c r="G21" i="20"/>
  <c r="G4" i="20" s="1"/>
  <c r="H21" i="20"/>
  <c r="H4" i="20" s="1"/>
  <c r="E5" i="20" l="1"/>
  <c r="E7" i="20"/>
  <c r="E20" i="20"/>
  <c r="AL21" i="6"/>
  <c r="E6" i="20"/>
  <c r="E15" i="20"/>
  <c r="Q18" i="4" s="1"/>
  <c r="Q19" i="4" s="1"/>
  <c r="Q22" i="4" s="1"/>
  <c r="E17" i="20"/>
  <c r="S18" i="4" s="1"/>
  <c r="S19" i="4" s="1"/>
  <c r="S22" i="4" s="1"/>
  <c r="E19" i="20"/>
  <c r="E21" i="20"/>
  <c r="AL14" i="6"/>
  <c r="U4" i="15" s="1"/>
  <c r="Z26" i="6"/>
  <c r="AH26" i="6" s="1"/>
  <c r="AI26" i="6" s="1"/>
  <c r="AL15" i="6"/>
  <c r="AL13" i="6"/>
  <c r="B14" i="13" s="1"/>
  <c r="AL16" i="6"/>
  <c r="AL18" i="6"/>
  <c r="E9" i="20" l="1"/>
  <c r="L31" i="9"/>
  <c r="L19" i="9"/>
  <c r="L25" i="9"/>
  <c r="E18" i="20"/>
  <c r="T18" i="4" s="1"/>
  <c r="T19" i="4" s="1"/>
  <c r="T22" i="4" s="1"/>
  <c r="E13" i="20"/>
  <c r="O18" i="4" s="1"/>
  <c r="O19" i="4" s="1"/>
  <c r="E16" i="20"/>
  <c r="R18" i="4" s="1"/>
  <c r="R19" i="4" s="1"/>
  <c r="R22" i="4" s="1"/>
  <c r="E14" i="20"/>
  <c r="P18" i="4" s="1"/>
  <c r="P19" i="4" s="1"/>
  <c r="P22" i="4" s="1"/>
  <c r="E11" i="20"/>
  <c r="M18" i="4" s="1"/>
  <c r="M19" i="4" s="1"/>
  <c r="E8" i="20"/>
  <c r="E10" i="20"/>
  <c r="L18" i="4" s="1"/>
  <c r="L19" i="4" s="1"/>
  <c r="E12" i="20"/>
  <c r="N18" i="4" s="1"/>
  <c r="N19" i="4" s="1"/>
  <c r="N104" i="4"/>
  <c r="T4" i="15"/>
  <c r="M26" i="6"/>
  <c r="J26" i="6"/>
  <c r="O26" i="6"/>
  <c r="W26" i="6"/>
  <c r="U26" i="6"/>
  <c r="R26" i="6"/>
  <c r="AL9" i="6"/>
  <c r="AL20" i="6"/>
  <c r="N20" i="4" l="1"/>
  <c r="N22" i="4"/>
  <c r="O20" i="4"/>
  <c r="O22" i="4"/>
  <c r="L20" i="4"/>
  <c r="L22" i="4"/>
  <c r="M20" i="4"/>
  <c r="M22" i="4"/>
  <c r="K18" i="4"/>
  <c r="N58" i="4"/>
  <c r="AL23" i="6"/>
  <c r="R58" i="4"/>
  <c r="R63" i="4" s="1"/>
  <c r="S58" i="4"/>
  <c r="S63" i="4" s="1"/>
  <c r="P58" i="4"/>
  <c r="P63" i="4" s="1"/>
  <c r="Q58" i="4"/>
  <c r="Q63" i="4" s="1"/>
  <c r="M58" i="4"/>
  <c r="O58" i="4"/>
  <c r="O63" i="4" s="1"/>
  <c r="X29" i="6"/>
  <c r="AB29" i="6"/>
  <c r="AB18" i="6"/>
  <c r="X18" i="6"/>
  <c r="H4" i="15"/>
  <c r="K90" i="4"/>
  <c r="R21" i="12"/>
  <c r="T58" i="4"/>
  <c r="T63" i="4" s="1"/>
  <c r="O21" i="12"/>
  <c r="K21" i="12"/>
  <c r="N21" i="12"/>
  <c r="P21" i="12"/>
  <c r="Q21" i="12"/>
  <c r="M21" i="12"/>
  <c r="AA4" i="15"/>
  <c r="M21" i="4"/>
  <c r="O21" i="4"/>
  <c r="K23" i="12" l="1"/>
  <c r="M60" i="4"/>
  <c r="J23" i="12"/>
  <c r="L60" i="4"/>
  <c r="M23" i="12"/>
  <c r="O60" i="4"/>
  <c r="L23" i="12"/>
  <c r="N60" i="4"/>
  <c r="K19" i="4"/>
  <c r="K20" i="4" s="1"/>
  <c r="K58" i="4"/>
  <c r="AH32" i="6"/>
  <c r="AI32" i="6" s="1"/>
  <c r="E3" i="12"/>
  <c r="B3" i="13"/>
  <c r="G3" i="4"/>
  <c r="C1" i="4" s="1"/>
  <c r="C74" i="6"/>
  <c r="L34" i="9"/>
  <c r="L35" i="9" s="1"/>
  <c r="L15" i="9"/>
  <c r="L16" i="9" s="1"/>
  <c r="L41" i="9"/>
  <c r="L42" i="9" s="1"/>
  <c r="AH31" i="6"/>
  <c r="AI31" i="6" s="1"/>
  <c r="N21" i="4"/>
  <c r="N61" i="4" s="1"/>
  <c r="L21" i="12"/>
  <c r="L58" i="4"/>
  <c r="J21" i="12"/>
  <c r="C52" i="6"/>
  <c r="F68" i="6"/>
  <c r="C59" i="6"/>
  <c r="F62" i="6"/>
  <c r="J68" i="4"/>
  <c r="O67" i="4" s="1"/>
  <c r="O61" i="4"/>
  <c r="M61" i="4"/>
  <c r="B8" i="13"/>
  <c r="B9" i="13" s="1"/>
  <c r="AG4" i="15"/>
  <c r="B10" i="13"/>
  <c r="O28" i="4"/>
  <c r="O59" i="4"/>
  <c r="M59" i="4"/>
  <c r="I23" i="12" l="1"/>
  <c r="K60" i="4"/>
  <c r="I22" i="12"/>
  <c r="J19" i="4"/>
  <c r="J20" i="4" s="1"/>
  <c r="K22" i="4"/>
  <c r="I24" i="12" s="1"/>
  <c r="K59" i="4"/>
  <c r="K21" i="4"/>
  <c r="K61" i="4" s="1"/>
  <c r="K63" i="4" s="1"/>
  <c r="F3" i="6"/>
  <c r="N63" i="4"/>
  <c r="M63" i="4"/>
  <c r="J22" i="12"/>
  <c r="N28" i="4"/>
  <c r="N59" i="4"/>
  <c r="L21" i="4"/>
  <c r="L61" i="4" s="1"/>
  <c r="L63" i="4" s="1"/>
  <c r="L59" i="4"/>
  <c r="K24" i="12"/>
  <c r="K30" i="12" s="1"/>
  <c r="K31" i="12" s="1"/>
  <c r="M28" i="4"/>
  <c r="M29" i="4" s="1"/>
  <c r="P59" i="4"/>
  <c r="P21" i="4"/>
  <c r="P61" i="4" s="1"/>
  <c r="P28" i="4"/>
  <c r="C1" i="12"/>
  <c r="E15" i="9"/>
  <c r="K22" i="12"/>
  <c r="H104" i="4" l="1"/>
  <c r="J108" i="4" s="1"/>
  <c r="J109" i="4" s="1"/>
  <c r="S109" i="4" s="1"/>
  <c r="K28" i="4"/>
  <c r="K29" i="4" s="1"/>
  <c r="H22" i="12"/>
  <c r="J59" i="4"/>
  <c r="J22" i="4"/>
  <c r="H24" i="12" s="1"/>
  <c r="S67" i="4"/>
  <c r="H114" i="4" s="1"/>
  <c r="L24" i="12"/>
  <c r="L30" i="12" s="1"/>
  <c r="L31" i="12" s="1"/>
  <c r="L28" i="4"/>
  <c r="L29" i="4" s="1"/>
  <c r="J24" i="12"/>
  <c r="J30" i="12" s="1"/>
  <c r="J31" i="12" s="1"/>
  <c r="I30" i="12"/>
  <c r="I31" i="12" s="1"/>
  <c r="J36" i="4"/>
  <c r="Q59" i="4"/>
  <c r="Q21" i="4"/>
  <c r="Q61" i="4" s="1"/>
  <c r="Q28" i="4"/>
  <c r="B1" i="13"/>
  <c r="T35" i="4"/>
  <c r="V4" i="15"/>
  <c r="E41" i="9"/>
  <c r="E34" i="9"/>
  <c r="P90" i="4"/>
  <c r="M24" i="12"/>
  <c r="M30" i="12" s="1"/>
  <c r="N29" i="4"/>
  <c r="L22" i="12"/>
  <c r="B90" i="4" l="1"/>
  <c r="C54" i="12" s="1"/>
  <c r="H23" i="12"/>
  <c r="J60" i="4"/>
  <c r="H30" i="12"/>
  <c r="H31" i="12" s="1"/>
  <c r="J28" i="4"/>
  <c r="J35" i="4" s="1"/>
  <c r="I14" i="13"/>
  <c r="L54" i="12"/>
  <c r="P17" i="9"/>
  <c r="L22" i="9"/>
  <c r="P23" i="9" s="1"/>
  <c r="L28" i="9"/>
  <c r="T36" i="4"/>
  <c r="O108" i="4"/>
  <c r="O109" i="4" s="1"/>
  <c r="H115" i="4" s="1"/>
  <c r="R59" i="4"/>
  <c r="R21" i="4"/>
  <c r="R61" i="4" s="1"/>
  <c r="S59" i="4"/>
  <c r="S21" i="4"/>
  <c r="S61" i="4" s="1"/>
  <c r="S28" i="4"/>
  <c r="R28" i="4"/>
  <c r="P20" i="9"/>
  <c r="P43" i="9"/>
  <c r="L38" i="9"/>
  <c r="P39" i="9" s="1"/>
  <c r="M22" i="12"/>
  <c r="M31" i="12"/>
  <c r="O29" i="4"/>
  <c r="N24" i="12"/>
  <c r="N30" i="12" s="1"/>
  <c r="M37" i="12" l="1"/>
  <c r="J29" i="4"/>
  <c r="P26" i="9"/>
  <c r="P29" i="9"/>
  <c r="P32" i="9"/>
  <c r="P36" i="9"/>
  <c r="O24" i="12"/>
  <c r="O30" i="12" s="1"/>
  <c r="N22" i="12"/>
  <c r="N31" i="12"/>
  <c r="P29" i="4"/>
  <c r="C1" i="9" l="1"/>
  <c r="I4" i="9" s="1"/>
  <c r="P24" i="12"/>
  <c r="P30" i="12" s="1"/>
  <c r="Q29" i="4"/>
  <c r="O31" i="12"/>
  <c r="O22" i="12"/>
  <c r="Q24" i="12" l="1"/>
  <c r="Q30" i="12" s="1"/>
  <c r="R29" i="4"/>
  <c r="P31" i="12"/>
  <c r="P22" i="12"/>
  <c r="T21" i="4" l="1"/>
  <c r="T61" i="4" s="1"/>
  <c r="S29" i="4"/>
  <c r="Q31" i="12"/>
  <c r="Q22" i="12"/>
  <c r="T59" i="4" l="1"/>
  <c r="J37" i="4"/>
  <c r="R22" i="12"/>
  <c r="R24" i="12" l="1"/>
  <c r="T28" i="4"/>
  <c r="T29" i="4" s="1"/>
  <c r="O35" i="4"/>
  <c r="M38" i="12"/>
  <c r="Q38" i="12" s="1"/>
  <c r="H89" i="12" s="1"/>
  <c r="L90" i="12" s="1"/>
  <c r="R30" i="12" l="1"/>
  <c r="R31" i="12" s="1"/>
  <c r="O36" i="4"/>
  <c r="S38" i="4" s="1"/>
  <c r="H113" i="4" s="1"/>
  <c r="N1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6" authorId="0" shapeId="0" xr:uid="{00000000-0006-0000-0500-000001000000}">
      <text>
        <r>
          <rPr>
            <b/>
            <sz val="9"/>
            <color indexed="81"/>
            <rFont val="MS P ゴシック"/>
            <family val="3"/>
            <charset val="128"/>
          </rPr>
          <t>西暦</t>
        </r>
      </text>
    </comment>
    <comment ref="J13" authorId="0" shapeId="0" xr:uid="{0C718C8E-AEAF-4677-BA82-1BA4EDC693FD}">
      <text>
        <r>
          <rPr>
            <b/>
            <sz val="9"/>
            <color indexed="81"/>
            <rFont val="MS P ゴシック"/>
            <family val="3"/>
            <charset val="128"/>
          </rPr>
          <t>国税庁法人番号公表サイトに記載されている所在地を記載。（登記簿の記載が同サイト記載と異なる場合は登記簿の記載で可</t>
        </r>
      </text>
    </comment>
    <comment ref="J16" authorId="0" shapeId="0" xr:uid="{7915B7F6-6743-411C-90C8-B384A038E785}">
      <text>
        <r>
          <rPr>
            <b/>
            <sz val="9"/>
            <color indexed="81"/>
            <rFont val="MS P ゴシック"/>
            <family val="3"/>
            <charset val="128"/>
          </rPr>
          <t>申請様式等については、旧氏による併記が可能</t>
        </r>
      </text>
    </comment>
    <comment ref="J18" authorId="0" shapeId="0" xr:uid="{00000000-0006-0000-0500-000002000000}">
      <text>
        <r>
          <rPr>
            <b/>
            <sz val="9"/>
            <color indexed="81"/>
            <rFont val="MS P ゴシック"/>
            <family val="3"/>
            <charset val="128"/>
          </rPr>
          <t>西暦</t>
        </r>
      </text>
    </comment>
    <comment ref="J24" authorId="0" shapeId="0" xr:uid="{00000000-0006-0000-0500-000003000000}">
      <text>
        <r>
          <rPr>
            <b/>
            <sz val="9"/>
            <color indexed="81"/>
            <rFont val="MS P ゴシック"/>
            <family val="3"/>
            <charset val="128"/>
          </rPr>
          <t>西暦</t>
        </r>
      </text>
    </comment>
    <comment ref="J25" authorId="0" shapeId="0" xr:uid="{00000000-0006-0000-0500-000004000000}">
      <text>
        <r>
          <rPr>
            <b/>
            <sz val="9"/>
            <color indexed="81"/>
            <rFont val="MS P ゴシック"/>
            <family val="3"/>
            <charset val="128"/>
          </rPr>
          <t>西暦</t>
        </r>
      </text>
    </comment>
    <comment ref="R25" authorId="0" shapeId="0" xr:uid="{00000000-0006-0000-0500-000005000000}">
      <text>
        <r>
          <rPr>
            <b/>
            <sz val="9"/>
            <color indexed="81"/>
            <rFont val="MS P ゴシック"/>
            <family val="3"/>
            <charset val="128"/>
          </rPr>
          <t>西暦</t>
        </r>
      </text>
    </comment>
    <comment ref="J29" authorId="0" shapeId="0" xr:uid="{00000000-0006-0000-0500-000006000000}">
      <text>
        <r>
          <rPr>
            <b/>
            <sz val="9"/>
            <color indexed="81"/>
            <rFont val="MS P ゴシック"/>
            <family val="3"/>
            <charset val="128"/>
          </rPr>
          <t>西暦</t>
        </r>
      </text>
    </comment>
    <comment ref="J33" authorId="0" shapeId="0" xr:uid="{00000000-0006-0000-0500-000007000000}">
      <text>
        <r>
          <rPr>
            <b/>
            <sz val="9"/>
            <color indexed="81"/>
            <rFont val="MS P ゴシック"/>
            <family val="3"/>
            <charset val="128"/>
          </rPr>
          <t>※入力欄が足りない場合は、別紙に記載し、添付すること。</t>
        </r>
      </text>
    </comment>
    <comment ref="J42" authorId="0" shapeId="0" xr:uid="{00000000-0006-0000-0500-000008000000}">
      <text>
        <r>
          <rPr>
            <b/>
            <sz val="9"/>
            <color indexed="81"/>
            <rFont val="MS P ゴシック"/>
            <family val="3"/>
            <charset val="128"/>
          </rPr>
          <t>※入力欄が足りない場合は、別紙に記載し、添付すること。</t>
        </r>
      </text>
    </comment>
    <comment ref="J47" authorId="0" shapeId="0" xr:uid="{00000000-0006-0000-0500-000009000000}">
      <text>
        <r>
          <rPr>
            <b/>
            <sz val="9"/>
            <color indexed="81"/>
            <rFont val="MS P ゴシック"/>
            <family val="3"/>
            <charset val="128"/>
          </rPr>
          <t>西暦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00000000-0006-0000-0800-000001000000}">
      <text>
        <r>
          <rPr>
            <b/>
            <sz val="9"/>
            <color indexed="81"/>
            <rFont val="MS P ゴシック"/>
            <family val="3"/>
            <charset val="128"/>
          </rPr>
          <t>この表の事業年度が誤っている場合は、「（参考）事業年度」シートに正しい事業年度を記載してください。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2" authorId="0" shapeId="0" xr:uid="{00000000-0006-0000-0900-000001000000}">
      <text>
        <r>
          <rPr>
            <b/>
            <sz val="9"/>
            <color indexed="81"/>
            <rFont val="MS P ゴシック"/>
            <family val="3"/>
            <charset val="128"/>
          </rPr>
          <t>この表の事業年度が誤っている場合は、「（参考）事業年度」シートに正しい事業年度を記載してください。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00000000-0006-0000-0C00-000001000000}">
      <text>
        <r>
          <rPr>
            <b/>
            <sz val="9"/>
            <color indexed="81"/>
            <rFont val="MS P ゴシック"/>
            <family val="3"/>
            <charset val="128"/>
          </rPr>
          <t>西暦(他も同じ）</t>
        </r>
      </text>
    </comment>
  </commentList>
</comments>
</file>

<file path=xl/sharedStrings.xml><?xml version="1.0" encoding="utf-8"?>
<sst xmlns="http://schemas.openxmlformats.org/spreadsheetml/2006/main" count="675" uniqueCount="460">
  <si>
    <t>申請者の基本的事項</t>
    <rPh sb="0" eb="3">
      <t>シンセイシャ</t>
    </rPh>
    <rPh sb="4" eb="7">
      <t>キホンテキ</t>
    </rPh>
    <rPh sb="7" eb="9">
      <t>ジコウ</t>
    </rPh>
    <phoneticPr fontId="2"/>
  </si>
  <si>
    <t>措置実施計画に関する事項</t>
    <rPh sb="0" eb="2">
      <t>ソチ</t>
    </rPh>
    <rPh sb="2" eb="4">
      <t>ジッシ</t>
    </rPh>
    <rPh sb="4" eb="6">
      <t>ケイカク</t>
    </rPh>
    <rPh sb="7" eb="8">
      <t>カン</t>
    </rPh>
    <rPh sb="10" eb="12">
      <t>ジコウ</t>
    </rPh>
    <phoneticPr fontId="2"/>
  </si>
  <si>
    <t>法人名・屋号</t>
    <rPh sb="0" eb="2">
      <t>ホウジン</t>
    </rPh>
    <rPh sb="2" eb="3">
      <t>メイ</t>
    </rPh>
    <rPh sb="4" eb="6">
      <t>ヤゴウ</t>
    </rPh>
    <phoneticPr fontId="2"/>
  </si>
  <si>
    <t>代表者・事業主名</t>
    <rPh sb="0" eb="3">
      <t>ダイヒョウシャ</t>
    </rPh>
    <rPh sb="4" eb="7">
      <t>ジギョウヌシ</t>
    </rPh>
    <rPh sb="7" eb="8">
      <t>メイ</t>
    </rPh>
    <phoneticPr fontId="2"/>
  </si>
  <si>
    <t>本社等所在地</t>
    <rPh sb="0" eb="2">
      <t>ホンシャ</t>
    </rPh>
    <rPh sb="2" eb="3">
      <t>トウ</t>
    </rPh>
    <rPh sb="3" eb="6">
      <t>ショザイチ</t>
    </rPh>
    <phoneticPr fontId="2"/>
  </si>
  <si>
    <t>法人・個人</t>
    <rPh sb="0" eb="2">
      <t>ホウジン</t>
    </rPh>
    <rPh sb="3" eb="5">
      <t>コジン</t>
    </rPh>
    <phoneticPr fontId="2"/>
  </si>
  <si>
    <t>法人番号</t>
    <rPh sb="0" eb="2">
      <t>ホウジン</t>
    </rPh>
    <rPh sb="2" eb="4">
      <t>バンゴウ</t>
    </rPh>
    <phoneticPr fontId="2"/>
  </si>
  <si>
    <t>設立日等</t>
    <rPh sb="0" eb="3">
      <t>セツリツビ</t>
    </rPh>
    <rPh sb="3" eb="4">
      <t>トウ</t>
    </rPh>
    <phoneticPr fontId="2"/>
  </si>
  <si>
    <t>区分</t>
    <rPh sb="0" eb="2">
      <t>クブン</t>
    </rPh>
    <phoneticPr fontId="2"/>
  </si>
  <si>
    <t>事業年度</t>
    <rPh sb="0" eb="2">
      <t>ジギョウ</t>
    </rPh>
    <rPh sb="2" eb="4">
      <t>ネンド</t>
    </rPh>
    <phoneticPr fontId="2"/>
  </si>
  <si>
    <t>申請担当者</t>
    <rPh sb="0" eb="2">
      <t>シンセイ</t>
    </rPh>
    <rPh sb="2" eb="5">
      <t>タントウシャ</t>
    </rPh>
    <phoneticPr fontId="2"/>
  </si>
  <si>
    <t>認定日</t>
    <rPh sb="0" eb="3">
      <t>ニンテイビ</t>
    </rPh>
    <phoneticPr fontId="2"/>
  </si>
  <si>
    <t>認定番号</t>
    <rPh sb="0" eb="2">
      <t>ニンテイ</t>
    </rPh>
    <rPh sb="2" eb="4">
      <t>バンゴウ</t>
    </rPh>
    <phoneticPr fontId="2"/>
  </si>
  <si>
    <t>変更認定日</t>
    <rPh sb="0" eb="2">
      <t>ヘンコウ</t>
    </rPh>
    <rPh sb="2" eb="5">
      <t>ニンテイビ</t>
    </rPh>
    <phoneticPr fontId="2"/>
  </si>
  <si>
    <t>変更認定番号</t>
    <rPh sb="0" eb="2">
      <t>ヘンコウ</t>
    </rPh>
    <rPh sb="2" eb="4">
      <t>ニンテイ</t>
    </rPh>
    <rPh sb="4" eb="6">
      <t>バンゴウ</t>
    </rPh>
    <phoneticPr fontId="2"/>
  </si>
  <si>
    <t>実施期間</t>
    <rPh sb="0" eb="2">
      <t>ジッシ</t>
    </rPh>
    <rPh sb="2" eb="4">
      <t>キカン</t>
    </rPh>
    <phoneticPr fontId="2"/>
  </si>
  <si>
    <t>措置期間</t>
    <rPh sb="0" eb="2">
      <t>ソチ</t>
    </rPh>
    <rPh sb="2" eb="4">
      <t>キカン</t>
    </rPh>
    <phoneticPr fontId="2"/>
  </si>
  <si>
    <t>措置の実施場所</t>
    <rPh sb="0" eb="2">
      <t>ソチ</t>
    </rPh>
    <rPh sb="3" eb="5">
      <t>ジッシ</t>
    </rPh>
    <rPh sb="5" eb="7">
      <t>バショ</t>
    </rPh>
    <phoneticPr fontId="2"/>
  </si>
  <si>
    <t>措置の概要</t>
    <rPh sb="0" eb="2">
      <t>ソチ</t>
    </rPh>
    <rPh sb="3" eb="5">
      <t>ガイヨウ</t>
    </rPh>
    <phoneticPr fontId="2"/>
  </si>
  <si>
    <t>適用を想定している税制措置</t>
    <rPh sb="0" eb="2">
      <t>テキヨウ</t>
    </rPh>
    <rPh sb="3" eb="5">
      <t>ソウテイ</t>
    </rPh>
    <rPh sb="9" eb="11">
      <t>ゼイセイ</t>
    </rPh>
    <rPh sb="11" eb="13">
      <t>ソチ</t>
    </rPh>
    <phoneticPr fontId="2"/>
  </si>
  <si>
    <t>確認要件</t>
    <rPh sb="0" eb="2">
      <t>カクニン</t>
    </rPh>
    <rPh sb="2" eb="4">
      <t>ヨウケン</t>
    </rPh>
    <phoneticPr fontId="2"/>
  </si>
  <si>
    <t>整備する施設類型</t>
    <rPh sb="0" eb="2">
      <t>セイビ</t>
    </rPh>
    <rPh sb="4" eb="6">
      <t>シセツ</t>
    </rPh>
    <rPh sb="6" eb="8">
      <t>ルイケイ</t>
    </rPh>
    <phoneticPr fontId="2"/>
  </si>
  <si>
    <t>郵便番号</t>
    <rPh sb="0" eb="2">
      <t>ユウビン</t>
    </rPh>
    <rPh sb="2" eb="4">
      <t>バンゴウ</t>
    </rPh>
    <phoneticPr fontId="2"/>
  </si>
  <si>
    <t>住所</t>
    <rPh sb="0" eb="2">
      <t>ジュウショ</t>
    </rPh>
    <phoneticPr fontId="2"/>
  </si>
  <si>
    <t>自</t>
    <rPh sb="0" eb="1">
      <t>ジ</t>
    </rPh>
    <phoneticPr fontId="2"/>
  </si>
  <si>
    <t>至</t>
    <rPh sb="0" eb="1">
      <t>イタ</t>
    </rPh>
    <phoneticPr fontId="2"/>
  </si>
  <si>
    <t>氏名</t>
    <rPh sb="0" eb="2">
      <t>シメイ</t>
    </rPh>
    <phoneticPr fontId="2"/>
  </si>
  <si>
    <t>電話番号</t>
    <rPh sb="0" eb="2">
      <t>デンワ</t>
    </rPh>
    <rPh sb="2" eb="4">
      <t>バンゴウ</t>
    </rPh>
    <phoneticPr fontId="2"/>
  </si>
  <si>
    <t>E-mail</t>
    <phoneticPr fontId="2"/>
  </si>
  <si>
    <t>期間</t>
    <rPh sb="0" eb="2">
      <t>キカン</t>
    </rPh>
    <phoneticPr fontId="2"/>
  </si>
  <si>
    <t>名称</t>
    <rPh sb="0" eb="2">
      <t>メイショウ</t>
    </rPh>
    <phoneticPr fontId="2"/>
  </si>
  <si>
    <t>開設日等</t>
    <rPh sb="0" eb="3">
      <t>カイセツビ</t>
    </rPh>
    <rPh sb="3" eb="4">
      <t>トウ</t>
    </rPh>
    <phoneticPr fontId="2"/>
  </si>
  <si>
    <t>法人税</t>
    <rPh sb="0" eb="3">
      <t>ホウジンゼイ</t>
    </rPh>
    <phoneticPr fontId="2"/>
  </si>
  <si>
    <t>事業税</t>
    <rPh sb="0" eb="3">
      <t>ジギョウゼイ</t>
    </rPh>
    <phoneticPr fontId="2"/>
  </si>
  <si>
    <t>不動産取得税</t>
    <rPh sb="0" eb="3">
      <t>フドウサン</t>
    </rPh>
    <rPh sb="3" eb="6">
      <t>シュトクゼイ</t>
    </rPh>
    <phoneticPr fontId="2"/>
  </si>
  <si>
    <t>固定資産税</t>
    <rPh sb="0" eb="2">
      <t>コテイ</t>
    </rPh>
    <rPh sb="2" eb="5">
      <t>シサンゼイ</t>
    </rPh>
    <phoneticPr fontId="2"/>
  </si>
  <si>
    <t>【内閣府用設定】</t>
    <rPh sb="1" eb="4">
      <t>ナイカクフ</t>
    </rPh>
    <rPh sb="4" eb="5">
      <t>ヨウ</t>
    </rPh>
    <rPh sb="5" eb="7">
      <t>セッテイ</t>
    </rPh>
    <phoneticPr fontId="2"/>
  </si>
  <si>
    <t>地域名</t>
    <rPh sb="0" eb="3">
      <t>チイキメイ</t>
    </rPh>
    <phoneticPr fontId="2"/>
  </si>
  <si>
    <t>措置実施計画名</t>
    <rPh sb="0" eb="2">
      <t>ソチ</t>
    </rPh>
    <rPh sb="2" eb="4">
      <t>ジッシ</t>
    </rPh>
    <rPh sb="4" eb="7">
      <t>ケイカクメイ</t>
    </rPh>
    <phoneticPr fontId="2"/>
  </si>
  <si>
    <t>措置の名称</t>
    <rPh sb="0" eb="2">
      <t>ソチ</t>
    </rPh>
    <rPh sb="3" eb="5">
      <t>メイショウ</t>
    </rPh>
    <phoneticPr fontId="2"/>
  </si>
  <si>
    <t>根拠規定</t>
    <rPh sb="0" eb="2">
      <t>コンキョ</t>
    </rPh>
    <rPh sb="2" eb="4">
      <t>キテイ</t>
    </rPh>
    <phoneticPr fontId="2"/>
  </si>
  <si>
    <t>…に特に資するもの</t>
    <rPh sb="2" eb="3">
      <t>トク</t>
    </rPh>
    <rPh sb="4" eb="5">
      <t>シ</t>
    </rPh>
    <phoneticPr fontId="2"/>
  </si>
  <si>
    <t>主務大臣２</t>
    <rPh sb="0" eb="2">
      <t>シュム</t>
    </rPh>
    <rPh sb="2" eb="4">
      <t>ダイジン</t>
    </rPh>
    <phoneticPr fontId="2"/>
  </si>
  <si>
    <t>主務大臣３</t>
    <rPh sb="0" eb="2">
      <t>シュム</t>
    </rPh>
    <rPh sb="2" eb="4">
      <t>ダイジン</t>
    </rPh>
    <phoneticPr fontId="2"/>
  </si>
  <si>
    <t>観光地形成促進地域</t>
  </si>
  <si>
    <t>観光地形成促進措置実施計画</t>
    <rPh sb="0" eb="3">
      <t>カンコウチ</t>
    </rPh>
    <rPh sb="3" eb="5">
      <t>ケイセイ</t>
    </rPh>
    <rPh sb="5" eb="7">
      <t>ソクシン</t>
    </rPh>
    <rPh sb="7" eb="9">
      <t>ソチ</t>
    </rPh>
    <rPh sb="9" eb="11">
      <t>ジッシ</t>
    </rPh>
    <rPh sb="11" eb="13">
      <t>ケイカク</t>
    </rPh>
    <phoneticPr fontId="2"/>
  </si>
  <si>
    <t>観光地形成促進措置</t>
    <rPh sb="0" eb="3">
      <t>カンコウチ</t>
    </rPh>
    <rPh sb="3" eb="5">
      <t>ケイセイ</t>
    </rPh>
    <rPh sb="5" eb="7">
      <t>ソクシン</t>
    </rPh>
    <rPh sb="7" eb="9">
      <t>ソチ</t>
    </rPh>
    <phoneticPr fontId="2"/>
  </si>
  <si>
    <t>第８条第１項</t>
    <rPh sb="0" eb="1">
      <t>ダイ</t>
    </rPh>
    <rPh sb="2" eb="4">
      <t>ジョウダイ</t>
    </rPh>
    <rPh sb="5" eb="6">
      <t>コウ</t>
    </rPh>
    <phoneticPr fontId="2"/>
  </si>
  <si>
    <t>国内外からの観光旅客の来訪の促進に資する高い国際競争力を有する観光地の形成の促進</t>
    <rPh sb="0" eb="3">
      <t>コクナイガイ</t>
    </rPh>
    <rPh sb="6" eb="8">
      <t>カンコウ</t>
    </rPh>
    <rPh sb="8" eb="10">
      <t>リョキャク</t>
    </rPh>
    <rPh sb="11" eb="13">
      <t>ライホウ</t>
    </rPh>
    <rPh sb="14" eb="16">
      <t>ソクシン</t>
    </rPh>
    <rPh sb="17" eb="18">
      <t>シ</t>
    </rPh>
    <rPh sb="20" eb="21">
      <t>タカ</t>
    </rPh>
    <rPh sb="22" eb="24">
      <t>コクサイ</t>
    </rPh>
    <rPh sb="24" eb="26">
      <t>キョウソウ</t>
    </rPh>
    <rPh sb="26" eb="27">
      <t>リョク</t>
    </rPh>
    <rPh sb="28" eb="29">
      <t>ユウ</t>
    </rPh>
    <rPh sb="31" eb="34">
      <t>カンコウチ</t>
    </rPh>
    <rPh sb="35" eb="37">
      <t>ケイセイ</t>
    </rPh>
    <rPh sb="38" eb="40">
      <t>ソクシン</t>
    </rPh>
    <phoneticPr fontId="2"/>
  </si>
  <si>
    <t>国土交通大臣</t>
    <rPh sb="0" eb="2">
      <t>コクド</t>
    </rPh>
    <rPh sb="2" eb="4">
      <t>コウツウ</t>
    </rPh>
    <rPh sb="4" eb="6">
      <t>ダイジン</t>
    </rPh>
    <phoneticPr fontId="2"/>
  </si>
  <si>
    <t>情報通信産業振興地域</t>
  </si>
  <si>
    <t>情報通信産業振興措置実施計画</t>
    <rPh sb="0" eb="4">
      <t>ジョウホウツウシン</t>
    </rPh>
    <rPh sb="4" eb="6">
      <t>サンギョウ</t>
    </rPh>
    <rPh sb="6" eb="8">
      <t>シンコウ</t>
    </rPh>
    <rPh sb="8" eb="10">
      <t>ソチ</t>
    </rPh>
    <rPh sb="10" eb="12">
      <t>ジッシ</t>
    </rPh>
    <rPh sb="12" eb="14">
      <t>ケイカク</t>
    </rPh>
    <phoneticPr fontId="2"/>
  </si>
  <si>
    <t>情報通信産業振興措置</t>
    <rPh sb="0" eb="4">
      <t>ジョウホウツウシン</t>
    </rPh>
    <rPh sb="4" eb="6">
      <t>サンギョウ</t>
    </rPh>
    <rPh sb="6" eb="8">
      <t>シンコウ</t>
    </rPh>
    <rPh sb="8" eb="10">
      <t>ソチ</t>
    </rPh>
    <phoneticPr fontId="2"/>
  </si>
  <si>
    <t>第31条第１項</t>
    <rPh sb="0" eb="1">
      <t>ダイ</t>
    </rPh>
    <rPh sb="3" eb="4">
      <t>ジョウ</t>
    </rPh>
    <rPh sb="4" eb="5">
      <t>ダイ</t>
    </rPh>
    <rPh sb="6" eb="7">
      <t>コウ</t>
    </rPh>
    <phoneticPr fontId="2"/>
  </si>
  <si>
    <t>情報通信産業の振興</t>
    <rPh sb="0" eb="4">
      <t>ジョウホウツウシン</t>
    </rPh>
    <rPh sb="4" eb="6">
      <t>サンギョウ</t>
    </rPh>
    <rPh sb="7" eb="9">
      <t>シンコウ</t>
    </rPh>
    <phoneticPr fontId="2"/>
  </si>
  <si>
    <t>総務大臣</t>
    <rPh sb="0" eb="2">
      <t>ソウム</t>
    </rPh>
    <rPh sb="2" eb="4">
      <t>ダイジン</t>
    </rPh>
    <phoneticPr fontId="2"/>
  </si>
  <si>
    <t>経済産業大臣</t>
    <rPh sb="0" eb="2">
      <t>ケイザイ</t>
    </rPh>
    <rPh sb="2" eb="4">
      <t>サンギョウ</t>
    </rPh>
    <rPh sb="4" eb="6">
      <t>ダイジン</t>
    </rPh>
    <phoneticPr fontId="2"/>
  </si>
  <si>
    <t>産業イノベーション促進地域</t>
  </si>
  <si>
    <t>産業高度化・事業革新措置実施計画</t>
    <rPh sb="0" eb="2">
      <t>サンギョウ</t>
    </rPh>
    <rPh sb="2" eb="5">
      <t>コウドカ</t>
    </rPh>
    <rPh sb="6" eb="8">
      <t>ジギョウ</t>
    </rPh>
    <rPh sb="8" eb="10">
      <t>カクシン</t>
    </rPh>
    <rPh sb="10" eb="12">
      <t>ソチ</t>
    </rPh>
    <rPh sb="12" eb="14">
      <t>ジッシ</t>
    </rPh>
    <rPh sb="14" eb="16">
      <t>ケイカク</t>
    </rPh>
    <phoneticPr fontId="2"/>
  </si>
  <si>
    <t>産業高度化・事業革新措置</t>
    <rPh sb="0" eb="2">
      <t>サンギョウ</t>
    </rPh>
    <rPh sb="2" eb="5">
      <t>コウドカ</t>
    </rPh>
    <rPh sb="6" eb="8">
      <t>ジギョウ</t>
    </rPh>
    <rPh sb="8" eb="10">
      <t>カクシン</t>
    </rPh>
    <rPh sb="10" eb="12">
      <t>ソチ</t>
    </rPh>
    <phoneticPr fontId="2"/>
  </si>
  <si>
    <t>第36条</t>
    <rPh sb="0" eb="1">
      <t>ダイ</t>
    </rPh>
    <rPh sb="3" eb="4">
      <t>ジョウ</t>
    </rPh>
    <phoneticPr fontId="2"/>
  </si>
  <si>
    <t>産業高度化又は事業革新</t>
    <rPh sb="0" eb="2">
      <t>サンギョウ</t>
    </rPh>
    <rPh sb="2" eb="5">
      <t>コウドカ</t>
    </rPh>
    <rPh sb="5" eb="6">
      <t>マタ</t>
    </rPh>
    <rPh sb="7" eb="9">
      <t>ジギョウ</t>
    </rPh>
    <rPh sb="9" eb="11">
      <t>カクシン</t>
    </rPh>
    <phoneticPr fontId="2"/>
  </si>
  <si>
    <t>国際物流拠点産業集積地域</t>
  </si>
  <si>
    <t>国際物流拠点産業集積措置実施計画</t>
    <rPh sb="0" eb="2">
      <t>コクサイ</t>
    </rPh>
    <rPh sb="2" eb="4">
      <t>ブツリュウ</t>
    </rPh>
    <rPh sb="4" eb="6">
      <t>キョテン</t>
    </rPh>
    <rPh sb="6" eb="8">
      <t>サンギョウ</t>
    </rPh>
    <rPh sb="8" eb="10">
      <t>シュウセキ</t>
    </rPh>
    <rPh sb="10" eb="12">
      <t>ソチ</t>
    </rPh>
    <rPh sb="12" eb="14">
      <t>ジッシ</t>
    </rPh>
    <rPh sb="14" eb="16">
      <t>ケイカク</t>
    </rPh>
    <phoneticPr fontId="2"/>
  </si>
  <si>
    <t>国際物流拠点産業集積措置</t>
    <rPh sb="0" eb="2">
      <t>コクサイ</t>
    </rPh>
    <rPh sb="2" eb="4">
      <t>ブツリュウ</t>
    </rPh>
    <rPh sb="4" eb="6">
      <t>キョテン</t>
    </rPh>
    <rPh sb="6" eb="8">
      <t>サンギョウ</t>
    </rPh>
    <rPh sb="8" eb="10">
      <t>シュウセキ</t>
    </rPh>
    <rPh sb="10" eb="12">
      <t>ソチ</t>
    </rPh>
    <phoneticPr fontId="2"/>
  </si>
  <si>
    <t>第50条第１項</t>
    <rPh sb="0" eb="1">
      <t>ダイ</t>
    </rPh>
    <rPh sb="3" eb="4">
      <t>ジョウ</t>
    </rPh>
    <rPh sb="4" eb="5">
      <t>ダイ</t>
    </rPh>
    <rPh sb="6" eb="7">
      <t>コウ</t>
    </rPh>
    <phoneticPr fontId="2"/>
  </si>
  <si>
    <t>国際物流拠点産業の集積</t>
    <rPh sb="0" eb="2">
      <t>コクサイ</t>
    </rPh>
    <rPh sb="2" eb="4">
      <t>ブツリュウ</t>
    </rPh>
    <rPh sb="4" eb="6">
      <t>キョテン</t>
    </rPh>
    <rPh sb="6" eb="8">
      <t>サンギョウ</t>
    </rPh>
    <rPh sb="9" eb="11">
      <t>シュウセキ</t>
    </rPh>
    <phoneticPr fontId="2"/>
  </si>
  <si>
    <t>年度</t>
    <rPh sb="0" eb="2">
      <t>ネンド</t>
    </rPh>
    <phoneticPr fontId="2"/>
  </si>
  <si>
    <t>申請年度</t>
    <rPh sb="0" eb="3">
      <t>シンセイネン</t>
    </rPh>
    <rPh sb="3" eb="4">
      <t>ド</t>
    </rPh>
    <phoneticPr fontId="2"/>
  </si>
  <si>
    <t>措置開始年度</t>
    <rPh sb="0" eb="2">
      <t>ソチ</t>
    </rPh>
    <rPh sb="2" eb="4">
      <t>カイシ</t>
    </rPh>
    <rPh sb="4" eb="6">
      <t>ネンド</t>
    </rPh>
    <phoneticPr fontId="2"/>
  </si>
  <si>
    <t>措置終了年度</t>
    <rPh sb="0" eb="2">
      <t>ソチ</t>
    </rPh>
    <rPh sb="2" eb="4">
      <t>シュウリョウ</t>
    </rPh>
    <rPh sb="4" eb="6">
      <t>ネンド</t>
    </rPh>
    <phoneticPr fontId="2"/>
  </si>
  <si>
    <t>←oが何番目にあるか</t>
    <rPh sb="3" eb="6">
      <t>ナンバンメ</t>
    </rPh>
    <phoneticPr fontId="2"/>
  </si>
  <si>
    <t>-4期</t>
    <rPh sb="2" eb="3">
      <t>キ</t>
    </rPh>
    <phoneticPr fontId="2"/>
  </si>
  <si>
    <t>-3期</t>
    <rPh sb="2" eb="3">
      <t>キ</t>
    </rPh>
    <phoneticPr fontId="2"/>
  </si>
  <si>
    <t>-2期</t>
    <rPh sb="2" eb="3">
      <t>キ</t>
    </rPh>
    <phoneticPr fontId="2"/>
  </si>
  <si>
    <t>-1期</t>
    <rPh sb="2" eb="3">
      <t>キ</t>
    </rPh>
    <phoneticPr fontId="2"/>
  </si>
  <si>
    <t>基準</t>
    <rPh sb="0" eb="2">
      <t>キジュン</t>
    </rPh>
    <phoneticPr fontId="2"/>
  </si>
  <si>
    <t>←─　実施期間の年、事業年度の月、事業年度の日</t>
    <rPh sb="3" eb="5">
      <t>ジッシ</t>
    </rPh>
    <rPh sb="5" eb="7">
      <t>キカン</t>
    </rPh>
    <rPh sb="8" eb="9">
      <t>トシ</t>
    </rPh>
    <rPh sb="10" eb="12">
      <t>ジギョウ</t>
    </rPh>
    <rPh sb="12" eb="14">
      <t>ネンド</t>
    </rPh>
    <rPh sb="15" eb="16">
      <t>ツキ</t>
    </rPh>
    <rPh sb="17" eb="19">
      <t>ジギョウ</t>
    </rPh>
    <rPh sb="19" eb="21">
      <t>ネンド</t>
    </rPh>
    <rPh sb="22" eb="23">
      <t>ヒ</t>
    </rPh>
    <phoneticPr fontId="2"/>
  </si>
  <si>
    <t>+1期</t>
    <rPh sb="2" eb="3">
      <t>キ</t>
    </rPh>
    <phoneticPr fontId="2"/>
  </si>
  <si>
    <t>↑</t>
    <phoneticPr fontId="2"/>
  </si>
  <si>
    <t>+2期</t>
    <rPh sb="2" eb="3">
      <t>キ</t>
    </rPh>
    <phoneticPr fontId="2"/>
  </si>
  <si>
    <t>年度末日（仮）</t>
    <rPh sb="0" eb="2">
      <t>ネンド</t>
    </rPh>
    <rPh sb="3" eb="4">
      <t>ヒ</t>
    </rPh>
    <rPh sb="5" eb="6">
      <t>カリ</t>
    </rPh>
    <phoneticPr fontId="2"/>
  </si>
  <si>
    <t>+3期</t>
    <rPh sb="2" eb="3">
      <t>キ</t>
    </rPh>
    <phoneticPr fontId="2"/>
  </si>
  <si>
    <t>上が閏年かどうか</t>
    <rPh sb="0" eb="1">
      <t>ウエ</t>
    </rPh>
    <rPh sb="2" eb="4">
      <t>ウルウドシ</t>
    </rPh>
    <phoneticPr fontId="2"/>
  </si>
  <si>
    <t>+4期</t>
    <rPh sb="2" eb="3">
      <t>キ</t>
    </rPh>
    <phoneticPr fontId="2"/>
  </si>
  <si>
    <t>事業年度の月数</t>
    <rPh sb="0" eb="2">
      <t>ジギョウ</t>
    </rPh>
    <rPh sb="2" eb="4">
      <t>ネンド</t>
    </rPh>
    <rPh sb="5" eb="7">
      <t>ツキスウ</t>
    </rPh>
    <phoneticPr fontId="2"/>
  </si>
  <si>
    <t>+5期</t>
    <rPh sb="2" eb="3">
      <t>キ</t>
    </rPh>
    <phoneticPr fontId="2"/>
  </si>
  <si>
    <t>+6期</t>
    <rPh sb="2" eb="3">
      <t>キ</t>
    </rPh>
    <phoneticPr fontId="2"/>
  </si>
  <si>
    <t>+7期</t>
    <rPh sb="2" eb="3">
      <t>キ</t>
    </rPh>
    <phoneticPr fontId="2"/>
  </si>
  <si>
    <t>+8期</t>
    <rPh sb="2" eb="3">
      <t>キ</t>
    </rPh>
    <phoneticPr fontId="2"/>
  </si>
  <si>
    <t>+9期</t>
    <rPh sb="2" eb="3">
      <t>キ</t>
    </rPh>
    <phoneticPr fontId="2"/>
  </si>
  <si>
    <t>+10期</t>
    <rPh sb="3" eb="4">
      <t>キ</t>
    </rPh>
    <phoneticPr fontId="2"/>
  </si>
  <si>
    <t>+11期</t>
    <rPh sb="3" eb="4">
      <t>キ</t>
    </rPh>
    <phoneticPr fontId="2"/>
  </si>
  <si>
    <t>+12期</t>
    <rPh sb="3" eb="4">
      <t>キ</t>
    </rPh>
    <phoneticPr fontId="2"/>
  </si>
  <si>
    <t>はじめに</t>
    <phoneticPr fontId="2"/>
  </si>
  <si>
    <t>①　最初に申請する地域を以下のセルに選択してください。</t>
    <rPh sb="2" eb="4">
      <t>サイショ</t>
    </rPh>
    <rPh sb="5" eb="7">
      <t>シンセイ</t>
    </rPh>
    <rPh sb="9" eb="11">
      <t>チイキ</t>
    </rPh>
    <rPh sb="12" eb="14">
      <t>イカ</t>
    </rPh>
    <rPh sb="18" eb="20">
      <t>センタク</t>
    </rPh>
    <phoneticPr fontId="2"/>
  </si>
  <si>
    <t>申請する地域：</t>
    <rPh sb="0" eb="2">
      <t>シンセイ</t>
    </rPh>
    <rPh sb="4" eb="6">
      <t>チイキ</t>
    </rPh>
    <phoneticPr fontId="2"/>
  </si>
  <si>
    <t>②　「別紙１（基本）」シートに必要事項を入力してください</t>
    <rPh sb="3" eb="5">
      <t>ベッシ</t>
    </rPh>
    <rPh sb="7" eb="9">
      <t>キホン</t>
    </rPh>
    <rPh sb="15" eb="17">
      <t>ヒツヨウ</t>
    </rPh>
    <rPh sb="17" eb="19">
      <t>ジコウ</t>
    </rPh>
    <rPh sb="20" eb="22">
      <t>ニュウリョク</t>
    </rPh>
    <phoneticPr fontId="2"/>
  </si>
  <si>
    <t>※　観光地形成促進地域の場合は、「別紙１（観光）」も入力してください。</t>
    <rPh sb="2" eb="5">
      <t>カンコウチ</t>
    </rPh>
    <rPh sb="5" eb="7">
      <t>ケイセイ</t>
    </rPh>
    <rPh sb="7" eb="9">
      <t>ソクシン</t>
    </rPh>
    <rPh sb="9" eb="11">
      <t>チイキ</t>
    </rPh>
    <rPh sb="12" eb="14">
      <t>バアイ</t>
    </rPh>
    <rPh sb="17" eb="19">
      <t>ベッシ</t>
    </rPh>
    <rPh sb="21" eb="23">
      <t>カンコウ</t>
    </rPh>
    <rPh sb="26" eb="28">
      <t>ニュウリョク</t>
    </rPh>
    <phoneticPr fontId="2"/>
  </si>
  <si>
    <t>③　「別紙１（基本）」シートの下部にある「確認を受ける要件」欄を確認し、作成が必要な別紙様式を確認します。</t>
    <rPh sb="3" eb="5">
      <t>ベッシ</t>
    </rPh>
    <rPh sb="7" eb="9">
      <t>キホン</t>
    </rPh>
    <rPh sb="15" eb="17">
      <t>カブ</t>
    </rPh>
    <rPh sb="30" eb="31">
      <t>ラン</t>
    </rPh>
    <rPh sb="32" eb="34">
      <t>カクニン</t>
    </rPh>
    <rPh sb="36" eb="38">
      <t>サクセイ</t>
    </rPh>
    <rPh sb="39" eb="41">
      <t>ヒツヨウ</t>
    </rPh>
    <rPh sb="42" eb="44">
      <t>ベッシ</t>
    </rPh>
    <rPh sb="44" eb="46">
      <t>ヨウシキ</t>
    </rPh>
    <rPh sb="47" eb="49">
      <t>カクニン</t>
    </rPh>
    <phoneticPr fontId="2"/>
  </si>
  <si>
    <t>④　かがみ文書は、自動作成されます。内容が正しく記載されているか確認してください。</t>
    <rPh sb="5" eb="7">
      <t>ブンショ</t>
    </rPh>
    <rPh sb="9" eb="11">
      <t>ジドウ</t>
    </rPh>
    <rPh sb="11" eb="13">
      <t>サクセイ</t>
    </rPh>
    <rPh sb="18" eb="20">
      <t>ナイヨウ</t>
    </rPh>
    <rPh sb="21" eb="22">
      <t>タダ</t>
    </rPh>
    <rPh sb="24" eb="26">
      <t>キサイ</t>
    </rPh>
    <rPh sb="32" eb="34">
      <t>カクニン</t>
    </rPh>
    <phoneticPr fontId="2"/>
  </si>
  <si>
    <t>⑤　③で確認した作成が必要な別紙様式をそれぞれ作成してください。</t>
    <rPh sb="4" eb="6">
      <t>カクニン</t>
    </rPh>
    <rPh sb="8" eb="10">
      <t>サクセイ</t>
    </rPh>
    <rPh sb="11" eb="13">
      <t>ヒツヨウ</t>
    </rPh>
    <rPh sb="14" eb="16">
      <t>ベッシ</t>
    </rPh>
    <rPh sb="16" eb="18">
      <t>ヨウシキ</t>
    </rPh>
    <rPh sb="23" eb="25">
      <t>サクセイ</t>
    </rPh>
    <phoneticPr fontId="2"/>
  </si>
  <si>
    <t>⑥　チェックリストを確認し、必要な資料を用意してください。</t>
    <rPh sb="10" eb="12">
      <t>カクニン</t>
    </rPh>
    <rPh sb="14" eb="16">
      <t>ヒツヨウ</t>
    </rPh>
    <rPh sb="17" eb="19">
      <t>シリョウ</t>
    </rPh>
    <rPh sb="20" eb="22">
      <t>ヨウイ</t>
    </rPh>
    <phoneticPr fontId="2"/>
  </si>
  <si>
    <t>この様式は、基本事項シートを入力後、自動作成されます。</t>
    <rPh sb="2" eb="4">
      <t>ヨウシキ</t>
    </rPh>
    <rPh sb="6" eb="8">
      <t>キホン</t>
    </rPh>
    <rPh sb="8" eb="10">
      <t>ジコウ</t>
    </rPh>
    <rPh sb="14" eb="16">
      <t>ニュウリョク</t>
    </rPh>
    <rPh sb="16" eb="17">
      <t>ゴ</t>
    </rPh>
    <rPh sb="18" eb="20">
      <t>ジドウ</t>
    </rPh>
    <rPh sb="20" eb="22">
      <t>サクセイ</t>
    </rPh>
    <phoneticPr fontId="2"/>
  </si>
  <si>
    <t>令和</t>
    <rPh sb="0" eb="2">
      <t>レイワ</t>
    </rPh>
    <phoneticPr fontId="2"/>
  </si>
  <si>
    <t>年</t>
    <rPh sb="0" eb="1">
      <t>ネン</t>
    </rPh>
    <phoneticPr fontId="2"/>
  </si>
  <si>
    <t>月</t>
    <rPh sb="0" eb="1">
      <t>ガツ</t>
    </rPh>
    <phoneticPr fontId="2"/>
  </si>
  <si>
    <t>日</t>
    <rPh sb="0" eb="1">
      <t>ニチ</t>
    </rPh>
    <phoneticPr fontId="2"/>
  </si>
  <si>
    <t>内閣総理大臣</t>
    <phoneticPr fontId="2"/>
  </si>
  <si>
    <t>　殿</t>
    <rPh sb="1" eb="2">
      <t>ドノ</t>
    </rPh>
    <phoneticPr fontId="2"/>
  </si>
  <si>
    <t>所在地等</t>
    <phoneticPr fontId="2"/>
  </si>
  <si>
    <t>代表者の氏名</t>
  </si>
  <si>
    <t>（備考）</t>
  </si>
  <si>
    <t>入力エラーチェック：</t>
    <rPh sb="0" eb="2">
      <t>ニュウリョク</t>
    </rPh>
    <phoneticPr fontId="2"/>
  </si>
  <si>
    <t>（別紙１）</t>
    <rPh sb="1" eb="3">
      <t>ベッシ</t>
    </rPh>
    <phoneticPr fontId="2"/>
  </si>
  <si>
    <t>受理番号</t>
    <rPh sb="0" eb="2">
      <t>ジュリ</t>
    </rPh>
    <rPh sb="2" eb="4">
      <t>バンゴウ</t>
    </rPh>
    <phoneticPr fontId="2"/>
  </si>
  <si>
    <t>※受理番号は内閣府で記入します。</t>
    <rPh sb="1" eb="3">
      <t>ジュリ</t>
    </rPh>
    <rPh sb="3" eb="5">
      <t>バンゴウ</t>
    </rPh>
    <rPh sb="6" eb="9">
      <t>ナイカクフ</t>
    </rPh>
    <rPh sb="10" eb="12">
      <t>キニュウ</t>
    </rPh>
    <phoneticPr fontId="2"/>
  </si>
  <si>
    <t>申請日：</t>
    <rPh sb="0" eb="3">
      <t>シンセイビ</t>
    </rPh>
    <phoneticPr fontId="2"/>
  </si>
  <si>
    <t>申請日</t>
    <rPh sb="0" eb="3">
      <t>シンセイビ</t>
    </rPh>
    <phoneticPr fontId="2"/>
  </si>
  <si>
    <t>設立日</t>
    <rPh sb="0" eb="3">
      <t>セツリツビ</t>
    </rPh>
    <phoneticPr fontId="2"/>
  </si>
  <si>
    <t>Ⅰ．申請者の基本的事項</t>
    <rPh sb="2" eb="5">
      <t>シンセイシャ</t>
    </rPh>
    <rPh sb="6" eb="9">
      <t>キホンテキ</t>
    </rPh>
    <rPh sb="9" eb="11">
      <t>ジコウ</t>
    </rPh>
    <phoneticPr fontId="2"/>
  </si>
  <si>
    <t>法人区分</t>
    <rPh sb="0" eb="2">
      <t>ホウジン</t>
    </rPh>
    <rPh sb="2" eb="4">
      <t>クブン</t>
    </rPh>
    <phoneticPr fontId="2"/>
  </si>
  <si>
    <t>法人・個人の別</t>
    <rPh sb="0" eb="2">
      <t>ホウジン</t>
    </rPh>
    <rPh sb="3" eb="5">
      <t>コジン</t>
    </rPh>
    <rPh sb="6" eb="7">
      <t>ベツ</t>
    </rPh>
    <phoneticPr fontId="2"/>
  </si>
  <si>
    <t>担当者</t>
    <rPh sb="0" eb="3">
      <t>タントウシャ</t>
    </rPh>
    <phoneticPr fontId="2"/>
  </si>
  <si>
    <t>事業年度の入力チェック</t>
    <rPh sb="0" eb="2">
      <t>ジギョウ</t>
    </rPh>
    <rPh sb="2" eb="4">
      <t>ネンド</t>
    </rPh>
    <rPh sb="5" eb="7">
      <t>ニュウリョク</t>
    </rPh>
    <phoneticPr fontId="2"/>
  </si>
  <si>
    <t>※法人のみ記載すること。</t>
    <rPh sb="1" eb="3">
      <t>ホウジン</t>
    </rPh>
    <rPh sb="5" eb="7">
      <t>キサイ</t>
    </rPh>
    <phoneticPr fontId="2"/>
  </si>
  <si>
    <t>TEL</t>
    <phoneticPr fontId="2"/>
  </si>
  <si>
    <t>実施期間（自）</t>
    <rPh sb="0" eb="2">
      <t>ジッシ</t>
    </rPh>
    <rPh sb="2" eb="4">
      <t>キカン</t>
    </rPh>
    <rPh sb="5" eb="6">
      <t>ジ</t>
    </rPh>
    <phoneticPr fontId="2"/>
  </si>
  <si>
    <t>本社・主たる事務所等の所在地</t>
    <rPh sb="0" eb="1">
      <t>ホン</t>
    </rPh>
    <rPh sb="1" eb="2">
      <t>シャ</t>
    </rPh>
    <rPh sb="3" eb="4">
      <t>シュ</t>
    </rPh>
    <rPh sb="6" eb="8">
      <t>ジム</t>
    </rPh>
    <rPh sb="8" eb="9">
      <t>ショ</t>
    </rPh>
    <rPh sb="9" eb="10">
      <t>トウ</t>
    </rPh>
    <rPh sb="11" eb="14">
      <t>ショザイチ</t>
    </rPh>
    <phoneticPr fontId="2"/>
  </si>
  <si>
    <t>〒</t>
    <phoneticPr fontId="2"/>
  </si>
  <si>
    <t>実施期間（至）</t>
    <rPh sb="5" eb="6">
      <t>イタ</t>
    </rPh>
    <phoneticPr fontId="2"/>
  </si>
  <si>
    <t>措置期間（自）</t>
    <rPh sb="0" eb="2">
      <t>ソチ</t>
    </rPh>
    <rPh sb="2" eb="4">
      <t>キカン</t>
    </rPh>
    <rPh sb="5" eb="6">
      <t>ジ</t>
    </rPh>
    <phoneticPr fontId="2"/>
  </si>
  <si>
    <t>措置期間（至）</t>
    <rPh sb="5" eb="6">
      <t>イタ</t>
    </rPh>
    <phoneticPr fontId="2"/>
  </si>
  <si>
    <t>※個人事業主で屋号がない場合は記載不要。</t>
    <rPh sb="7" eb="9">
      <t>ヤゴウ</t>
    </rPh>
    <rPh sb="12" eb="14">
      <t>バアイ</t>
    </rPh>
    <rPh sb="15" eb="17">
      <t>キサイ</t>
    </rPh>
    <rPh sb="17" eb="19">
      <t>フヨウ</t>
    </rPh>
    <phoneticPr fontId="2"/>
  </si>
  <si>
    <t>基準事業年度初日</t>
    <rPh sb="0" eb="2">
      <t>キジュン</t>
    </rPh>
    <rPh sb="2" eb="4">
      <t>ジギョウ</t>
    </rPh>
    <rPh sb="4" eb="6">
      <t>ネンド</t>
    </rPh>
    <rPh sb="6" eb="8">
      <t>ショニチ</t>
    </rPh>
    <phoneticPr fontId="2"/>
  </si>
  <si>
    <t>代表者職・氏名</t>
    <rPh sb="0" eb="3">
      <t>ダイヒョウシャ</t>
    </rPh>
    <rPh sb="3" eb="4">
      <t>ショク</t>
    </rPh>
    <rPh sb="5" eb="7">
      <t>シメイ</t>
    </rPh>
    <rPh sb="6" eb="7">
      <t>メイ</t>
    </rPh>
    <phoneticPr fontId="2"/>
  </si>
  <si>
    <t>特別基準事業年度初日</t>
    <rPh sb="0" eb="2">
      <t>トクベツ</t>
    </rPh>
    <rPh sb="2" eb="4">
      <t>キジュン</t>
    </rPh>
    <rPh sb="4" eb="6">
      <t>ジギョウ</t>
    </rPh>
    <rPh sb="6" eb="8">
      <t>ネンド</t>
    </rPh>
    <rPh sb="8" eb="10">
      <t>ショニチ</t>
    </rPh>
    <phoneticPr fontId="2"/>
  </si>
  <si>
    <t>※職名と氏名の間にはスペースを入れること。</t>
    <rPh sb="1" eb="3">
      <t>ショクメイ</t>
    </rPh>
    <rPh sb="4" eb="6">
      <t>シメイ</t>
    </rPh>
    <rPh sb="7" eb="8">
      <t>アイダ</t>
    </rPh>
    <rPh sb="15" eb="16">
      <t>イ</t>
    </rPh>
    <phoneticPr fontId="2"/>
  </si>
  <si>
    <t>設立日等・設立区分</t>
    <rPh sb="0" eb="2">
      <t>セツリツ</t>
    </rPh>
    <rPh sb="2" eb="3">
      <t>ビ</t>
    </rPh>
    <rPh sb="3" eb="4">
      <t>トウ</t>
    </rPh>
    <rPh sb="5" eb="7">
      <t>セツリツ</t>
    </rPh>
    <rPh sb="7" eb="9">
      <t>クブン</t>
    </rPh>
    <phoneticPr fontId="2"/>
  </si>
  <si>
    <t>（設立区分）</t>
    <rPh sb="1" eb="3">
      <t>セツリツ</t>
    </rPh>
    <rPh sb="3" eb="5">
      <t>クブン</t>
    </rPh>
    <phoneticPr fontId="2"/>
  </si>
  <si>
    <t>既設法人等</t>
    <rPh sb="0" eb="2">
      <t>キセツ</t>
    </rPh>
    <rPh sb="2" eb="4">
      <t>ホウジン</t>
    </rPh>
    <rPh sb="4" eb="5">
      <t>トウ</t>
    </rPh>
    <phoneticPr fontId="2"/>
  </si>
  <si>
    <t>新設法人等</t>
    <rPh sb="0" eb="2">
      <t>シンセツ</t>
    </rPh>
    <rPh sb="2" eb="4">
      <t>ホウジン</t>
    </rPh>
    <rPh sb="4" eb="5">
      <t>トウ</t>
    </rPh>
    <phoneticPr fontId="2"/>
  </si>
  <si>
    <t>申請事業年度初日</t>
    <rPh sb="0" eb="2">
      <t>シンセイ</t>
    </rPh>
    <rPh sb="2" eb="4">
      <t>ジギョウ</t>
    </rPh>
    <rPh sb="4" eb="6">
      <t>ネンド</t>
    </rPh>
    <rPh sb="6" eb="8">
      <t>ショニチ</t>
    </rPh>
    <phoneticPr fontId="2"/>
  </si>
  <si>
    <t>※個人事業主は事業開始日を記載すること。</t>
    <phoneticPr fontId="2"/>
  </si>
  <si>
    <t>事業年度</t>
    <rPh sb="0" eb="4">
      <t>ジギョウネンド</t>
    </rPh>
    <phoneticPr fontId="2"/>
  </si>
  <si>
    <t>～</t>
    <phoneticPr fontId="2"/>
  </si>
  <si>
    <t>事業所区分</t>
    <rPh sb="0" eb="3">
      <t>ジギョウショ</t>
    </rPh>
    <rPh sb="3" eb="5">
      <t>クブン</t>
    </rPh>
    <phoneticPr fontId="2"/>
  </si>
  <si>
    <t>※個人事業主は一律1月1日～12月31日となるため、記載不要。</t>
    <rPh sb="1" eb="3">
      <t>コジン</t>
    </rPh>
    <rPh sb="3" eb="6">
      <t>ジギョウヌシ</t>
    </rPh>
    <rPh sb="7" eb="9">
      <t>イチリツ</t>
    </rPh>
    <rPh sb="10" eb="11">
      <t>ガツ</t>
    </rPh>
    <rPh sb="12" eb="13">
      <t>ニチ</t>
    </rPh>
    <rPh sb="16" eb="17">
      <t>ガツ</t>
    </rPh>
    <rPh sb="19" eb="20">
      <t>ニチ</t>
    </rPh>
    <phoneticPr fontId="2"/>
  </si>
  <si>
    <t>申請区分（詳細）</t>
    <rPh sb="0" eb="2">
      <t>シンセイ</t>
    </rPh>
    <rPh sb="2" eb="4">
      <t>クブン</t>
    </rPh>
    <rPh sb="5" eb="7">
      <t>ショウサイ</t>
    </rPh>
    <phoneticPr fontId="2"/>
  </si>
  <si>
    <t>最低限の入力チェック</t>
    <rPh sb="0" eb="3">
      <t>サイテイゲン</t>
    </rPh>
    <rPh sb="4" eb="6">
      <t>ニュウリョク</t>
    </rPh>
    <phoneticPr fontId="2"/>
  </si>
  <si>
    <t>該当するパターン</t>
    <rPh sb="0" eb="2">
      <t>ガイトウ</t>
    </rPh>
    <phoneticPr fontId="2"/>
  </si>
  <si>
    <t>認定日・番号</t>
    <rPh sb="0" eb="2">
      <t>ニンテイ</t>
    </rPh>
    <rPh sb="2" eb="3">
      <t>ビ</t>
    </rPh>
    <rPh sb="4" eb="6">
      <t>バンゴウ</t>
    </rPh>
    <phoneticPr fontId="2"/>
  </si>
  <si>
    <t>（認定番号）</t>
    <rPh sb="1" eb="3">
      <t>ニンテイ</t>
    </rPh>
    <rPh sb="3" eb="5">
      <t>バンゴウ</t>
    </rPh>
    <phoneticPr fontId="2"/>
  </si>
  <si>
    <t>第</t>
    <rPh sb="0" eb="1">
      <t>ダイ</t>
    </rPh>
    <phoneticPr fontId="2"/>
  </si>
  <si>
    <t>号</t>
    <rPh sb="0" eb="1">
      <t>ゴウ</t>
    </rPh>
    <phoneticPr fontId="2"/>
  </si>
  <si>
    <t>措置実施場所</t>
    <rPh sb="0" eb="2">
      <t>ソチ</t>
    </rPh>
    <rPh sb="2" eb="4">
      <t>ジッシ</t>
    </rPh>
    <rPh sb="4" eb="6">
      <t>バショ</t>
    </rPh>
    <phoneticPr fontId="2"/>
  </si>
  <si>
    <t>所在地等</t>
    <rPh sb="0" eb="3">
      <t>ショザイチ</t>
    </rPh>
    <rPh sb="3" eb="4">
      <t>トウ</t>
    </rPh>
    <phoneticPr fontId="2"/>
  </si>
  <si>
    <t>（事業所区分）</t>
    <rPh sb="1" eb="4">
      <t>ジギョウショ</t>
    </rPh>
    <rPh sb="4" eb="6">
      <t>クブン</t>
    </rPh>
    <phoneticPr fontId="2"/>
  </si>
  <si>
    <t>既設事業所</t>
    <rPh sb="0" eb="2">
      <t>キセツ</t>
    </rPh>
    <rPh sb="2" eb="5">
      <t>ジギョウショ</t>
    </rPh>
    <phoneticPr fontId="2"/>
  </si>
  <si>
    <t>新設事業所</t>
    <rPh sb="0" eb="2">
      <t>シンセツ</t>
    </rPh>
    <rPh sb="2" eb="5">
      <t>ジギョウショ</t>
    </rPh>
    <phoneticPr fontId="2"/>
  </si>
  <si>
    <t>　※新設事業所かつ既設法人等の場合は以下も記載すること。</t>
    <rPh sb="2" eb="4">
      <t>シンセツ</t>
    </rPh>
    <rPh sb="4" eb="7">
      <t>ジギョウショ</t>
    </rPh>
    <rPh sb="9" eb="11">
      <t>キセツ</t>
    </rPh>
    <rPh sb="11" eb="13">
      <t>ホウジン</t>
    </rPh>
    <rPh sb="13" eb="14">
      <t>トウ</t>
    </rPh>
    <rPh sb="15" eb="17">
      <t>バアイ</t>
    </rPh>
    <rPh sb="18" eb="20">
      <t>イカ</t>
    </rPh>
    <rPh sb="21" eb="23">
      <t>キサイ</t>
    </rPh>
    <phoneticPr fontId="2"/>
  </si>
  <si>
    <t>類似事業所の
有無</t>
    <rPh sb="0" eb="2">
      <t>ルイジ</t>
    </rPh>
    <rPh sb="2" eb="5">
      <t>ジギョウショ</t>
    </rPh>
    <rPh sb="7" eb="9">
      <t>ウム</t>
    </rPh>
    <phoneticPr fontId="2"/>
  </si>
  <si>
    <t>※事業所区分が「新設事業所」の場合のみ記載すること。
なお、類似事業所を有する場合は、以下の「付加価値額の算出可能性」も記載すること。</t>
    <rPh sb="1" eb="4">
      <t>ジギョウショ</t>
    </rPh>
    <rPh sb="4" eb="6">
      <t>クブン</t>
    </rPh>
    <rPh sb="8" eb="10">
      <t>シンセツ</t>
    </rPh>
    <rPh sb="10" eb="13">
      <t>ジギョウショ</t>
    </rPh>
    <rPh sb="15" eb="17">
      <t>バアイ</t>
    </rPh>
    <rPh sb="19" eb="21">
      <t>キサイ</t>
    </rPh>
    <rPh sb="30" eb="32">
      <t>ルイジ</t>
    </rPh>
    <rPh sb="32" eb="35">
      <t>ジギョウショ</t>
    </rPh>
    <rPh sb="36" eb="37">
      <t>ユウ</t>
    </rPh>
    <rPh sb="39" eb="41">
      <t>バアイ</t>
    </rPh>
    <rPh sb="43" eb="45">
      <t>イカ</t>
    </rPh>
    <rPh sb="47" eb="49">
      <t>フカ</t>
    </rPh>
    <rPh sb="49" eb="52">
      <t>カチガク</t>
    </rPh>
    <rPh sb="53" eb="55">
      <t>サンシュツ</t>
    </rPh>
    <rPh sb="55" eb="58">
      <t>カノウセイ</t>
    </rPh>
    <rPh sb="60" eb="62">
      <t>キサイ</t>
    </rPh>
    <phoneticPr fontId="2"/>
  </si>
  <si>
    <t>付加価値額の
算出可能性</t>
    <rPh sb="0" eb="2">
      <t>フカ</t>
    </rPh>
    <rPh sb="2" eb="5">
      <t>カチガク</t>
    </rPh>
    <rPh sb="7" eb="9">
      <t>サンシュツ</t>
    </rPh>
    <rPh sb="9" eb="12">
      <t>カノウセイ</t>
    </rPh>
    <phoneticPr fontId="2"/>
  </si>
  <si>
    <t>※新設事業所に係る措置終了事業年度の付加価値額の算出可能性について記載すること。
なお、類似事業所を有する場合のみ記載すること。</t>
    <rPh sb="7" eb="8">
      <t>カカ</t>
    </rPh>
    <rPh sb="9" eb="11">
      <t>ソチ</t>
    </rPh>
    <rPh sb="11" eb="13">
      <t>シュウリョウ</t>
    </rPh>
    <rPh sb="13" eb="15">
      <t>ジギョウ</t>
    </rPh>
    <rPh sb="15" eb="17">
      <t>ネンド</t>
    </rPh>
    <rPh sb="18" eb="20">
      <t>フカ</t>
    </rPh>
    <rPh sb="20" eb="23">
      <t>カチガク</t>
    </rPh>
    <rPh sb="24" eb="26">
      <t>サンシュツ</t>
    </rPh>
    <rPh sb="26" eb="28">
      <t>カノウ</t>
    </rPh>
    <rPh sb="28" eb="29">
      <t>セイ</t>
    </rPh>
    <rPh sb="33" eb="35">
      <t>キサイ</t>
    </rPh>
    <rPh sb="50" eb="51">
      <t>ユウ</t>
    </rPh>
    <phoneticPr fontId="2"/>
  </si>
  <si>
    <t>所得税・法人税</t>
    <rPh sb="0" eb="3">
      <t>ショトクゼイ</t>
    </rPh>
    <phoneticPr fontId="2"/>
  </si>
  <si>
    <t>事業税</t>
  </si>
  <si>
    <t>不動産取得税</t>
  </si>
  <si>
    <t>固定資産税</t>
  </si>
  <si>
    <r>
      <t>（変更関係）　</t>
    </r>
    <r>
      <rPr>
        <sz val="8"/>
        <color rgb="FFFF0000"/>
        <rFont val="ＭＳ Ｐゴシック"/>
        <family val="3"/>
        <charset val="128"/>
        <scheme val="minor"/>
      </rPr>
      <t>※変更確認申請の場合は記入すること。</t>
    </r>
    <rPh sb="1" eb="3">
      <t>ヘンコウ</t>
    </rPh>
    <rPh sb="3" eb="5">
      <t>カンケイ</t>
    </rPh>
    <rPh sb="8" eb="10">
      <t>ヘンコウ</t>
    </rPh>
    <rPh sb="10" eb="12">
      <t>カクニン</t>
    </rPh>
    <rPh sb="12" eb="14">
      <t>シンセイ</t>
    </rPh>
    <rPh sb="15" eb="17">
      <t>バアイ</t>
    </rPh>
    <rPh sb="18" eb="20">
      <t>キニュウ</t>
    </rPh>
    <phoneticPr fontId="2"/>
  </si>
  <si>
    <t>変更の概要
及び理由</t>
    <rPh sb="0" eb="2">
      <t>ヘンコウ</t>
    </rPh>
    <rPh sb="3" eb="5">
      <t>ガイヨウ</t>
    </rPh>
    <rPh sb="6" eb="7">
      <t>オヨ</t>
    </rPh>
    <rPh sb="8" eb="10">
      <t>リユウ</t>
    </rPh>
    <phoneticPr fontId="2"/>
  </si>
  <si>
    <t>認定の変更</t>
    <rPh sb="0" eb="2">
      <t>ニンテイ</t>
    </rPh>
    <rPh sb="3" eb="5">
      <t>ヘンコウ</t>
    </rPh>
    <phoneticPr fontId="2"/>
  </si>
  <si>
    <t>認定の変更に伴う申請に該当</t>
    <rPh sb="0" eb="2">
      <t>ニンテイ</t>
    </rPh>
    <rPh sb="3" eb="5">
      <t>ヘンコウ</t>
    </rPh>
    <rPh sb="6" eb="7">
      <t>トモナ</t>
    </rPh>
    <rPh sb="8" eb="10">
      <t>シンセイ</t>
    </rPh>
    <rPh sb="11" eb="13">
      <t>ガイトウ</t>
    </rPh>
    <phoneticPr fontId="2"/>
  </si>
  <si>
    <t>※認定の変更に伴う申請に該当する場合は、以下も記載すること。</t>
    <rPh sb="1" eb="3">
      <t>ニンテイ</t>
    </rPh>
    <rPh sb="4" eb="6">
      <t>ヘンコウ</t>
    </rPh>
    <rPh sb="7" eb="8">
      <t>トモナ</t>
    </rPh>
    <rPh sb="9" eb="11">
      <t>シンセイ</t>
    </rPh>
    <rPh sb="12" eb="14">
      <t>ガイトウ</t>
    </rPh>
    <rPh sb="16" eb="18">
      <t>バアイ</t>
    </rPh>
    <rPh sb="20" eb="22">
      <t>イカ</t>
    </rPh>
    <rPh sb="23" eb="25">
      <t>キサイ</t>
    </rPh>
    <phoneticPr fontId="2"/>
  </si>
  <si>
    <t>変更認定日・番号</t>
    <rPh sb="0" eb="2">
      <t>ヘンコウ</t>
    </rPh>
    <rPh sb="2" eb="4">
      <t>ニンテイ</t>
    </rPh>
    <rPh sb="4" eb="5">
      <t>ビ</t>
    </rPh>
    <rPh sb="6" eb="8">
      <t>バンゴウ</t>
    </rPh>
    <phoneticPr fontId="2"/>
  </si>
  <si>
    <t>（変更認定番号）</t>
    <rPh sb="1" eb="3">
      <t>ヘンコウ</t>
    </rPh>
    <rPh sb="3" eb="5">
      <t>ニンテイ</t>
    </rPh>
    <rPh sb="5" eb="7">
      <t>バンゴウ</t>
    </rPh>
    <phoneticPr fontId="2"/>
  </si>
  <si>
    <t>確認を受ける要件</t>
    <rPh sb="0" eb="2">
      <t>カクニン</t>
    </rPh>
    <rPh sb="3" eb="4">
      <t>ウ</t>
    </rPh>
    <rPh sb="6" eb="8">
      <t>ヨウケン</t>
    </rPh>
    <phoneticPr fontId="2"/>
  </si>
  <si>
    <t>※自動的に該当するパターンに✔が付されます。対応する別紙様式を作成してください。</t>
    <rPh sb="1" eb="4">
      <t>ジドウテキ</t>
    </rPh>
    <rPh sb="5" eb="7">
      <t>ガイトウ</t>
    </rPh>
    <rPh sb="16" eb="17">
      <t>フ</t>
    </rPh>
    <rPh sb="22" eb="24">
      <t>タイオウ</t>
    </rPh>
    <rPh sb="26" eb="28">
      <t>ベッシ</t>
    </rPh>
    <rPh sb="28" eb="30">
      <t>ヨウシキ</t>
    </rPh>
    <rPh sb="31" eb="33">
      <t>サクセイ</t>
    </rPh>
    <phoneticPr fontId="2"/>
  </si>
  <si>
    <r>
      <t>（パターン１）既設事業所の場合</t>
    </r>
    <r>
      <rPr>
        <sz val="9"/>
        <color theme="1"/>
        <rFont val="ＭＳ Ｐゴシック"/>
        <family val="3"/>
        <charset val="128"/>
        <scheme val="minor"/>
      </rPr>
      <t>・・・</t>
    </r>
    <r>
      <rPr>
        <u/>
        <sz val="9"/>
        <color rgb="FFFF0000"/>
        <rFont val="ＭＳ Ｐゴシック"/>
        <family val="3"/>
        <charset val="128"/>
        <scheme val="minor"/>
      </rPr>
      <t>１－イは必須。１－ロと１－ハはいずれかを選択。</t>
    </r>
    <rPh sb="7" eb="9">
      <t>キセツ</t>
    </rPh>
    <rPh sb="9" eb="12">
      <t>ジギョウショ</t>
    </rPh>
    <rPh sb="13" eb="15">
      <t>バアイ</t>
    </rPh>
    <rPh sb="22" eb="24">
      <t>ヒッス</t>
    </rPh>
    <rPh sb="38" eb="40">
      <t>センタク</t>
    </rPh>
    <phoneticPr fontId="2"/>
  </si>
  <si>
    <t>・</t>
    <phoneticPr fontId="2"/>
  </si>
  <si>
    <t>１－イ　付加価値額の増加【必須要件】</t>
    <rPh sb="4" eb="6">
      <t>フカ</t>
    </rPh>
    <rPh sb="6" eb="9">
      <t>カチガク</t>
    </rPh>
    <rPh sb="10" eb="12">
      <t>ゾウカ</t>
    </rPh>
    <rPh sb="13" eb="15">
      <t>ヒッス</t>
    </rPh>
    <rPh sb="15" eb="17">
      <t>ヨウケン</t>
    </rPh>
    <phoneticPr fontId="2"/>
  </si>
  <si>
    <t>１－ロ　常用労働者数の維持及び常用労働者の給与額の増加【選択要件】</t>
    <rPh sb="4" eb="6">
      <t>ジョウヨウ</t>
    </rPh>
    <rPh sb="6" eb="9">
      <t>ロウドウシャ</t>
    </rPh>
    <rPh sb="9" eb="10">
      <t>スウ</t>
    </rPh>
    <rPh sb="11" eb="13">
      <t>イジ</t>
    </rPh>
    <rPh sb="13" eb="14">
      <t>オヨ</t>
    </rPh>
    <rPh sb="28" eb="30">
      <t>センタク</t>
    </rPh>
    <rPh sb="30" eb="32">
      <t>ヨウケン</t>
    </rPh>
    <phoneticPr fontId="2"/>
  </si>
  <si>
    <t>１－ハ　常用労働者数の増加【選択要件】</t>
    <rPh sb="4" eb="6">
      <t>ジョウヨウ</t>
    </rPh>
    <rPh sb="6" eb="9">
      <t>ロウドウシャ</t>
    </rPh>
    <rPh sb="9" eb="10">
      <t>スウ</t>
    </rPh>
    <rPh sb="11" eb="13">
      <t>ゾウカ</t>
    </rPh>
    <rPh sb="14" eb="16">
      <t>センタク</t>
    </rPh>
    <rPh sb="16" eb="18">
      <t>ヨウケン</t>
    </rPh>
    <phoneticPr fontId="2"/>
  </si>
  <si>
    <r>
      <t>（パターン２）新設事業所の場合（新設法人を除く）</t>
    </r>
    <r>
      <rPr>
        <sz val="9"/>
        <color theme="1"/>
        <rFont val="ＭＳ Ｐゴシック"/>
        <family val="3"/>
        <charset val="128"/>
        <scheme val="minor"/>
      </rPr>
      <t>・・・</t>
    </r>
    <r>
      <rPr>
        <u/>
        <sz val="9"/>
        <color rgb="FFFF0000"/>
        <rFont val="ＭＳ Ｐゴシック"/>
        <family val="3"/>
        <charset val="128"/>
        <scheme val="minor"/>
      </rPr>
      <t>２－イと２－ロのいずれかを選択。</t>
    </r>
    <rPh sb="7" eb="9">
      <t>シンセツ</t>
    </rPh>
    <rPh sb="9" eb="12">
      <t>ジギョウショ</t>
    </rPh>
    <rPh sb="13" eb="15">
      <t>バアイ</t>
    </rPh>
    <rPh sb="16" eb="18">
      <t>シンセツ</t>
    </rPh>
    <rPh sb="18" eb="20">
      <t>ホウジン</t>
    </rPh>
    <rPh sb="21" eb="22">
      <t>ノゾ</t>
    </rPh>
    <rPh sb="40" eb="42">
      <t>センタク</t>
    </rPh>
    <phoneticPr fontId="2"/>
  </si>
  <si>
    <t>２－イ　国内に類似事業所を有する場合（新設事業所の事業に係る付加価値額を算出することが</t>
    <rPh sb="4" eb="6">
      <t>コクナイ</t>
    </rPh>
    <rPh sb="7" eb="9">
      <t>ルイジ</t>
    </rPh>
    <rPh sb="9" eb="12">
      <t>ジギョウショ</t>
    </rPh>
    <rPh sb="13" eb="14">
      <t>ユウ</t>
    </rPh>
    <rPh sb="16" eb="18">
      <t>バアイ</t>
    </rPh>
    <rPh sb="19" eb="21">
      <t>シンセツ</t>
    </rPh>
    <rPh sb="21" eb="24">
      <t>ジギョウショ</t>
    </rPh>
    <rPh sb="25" eb="27">
      <t>ジギョウ</t>
    </rPh>
    <rPh sb="28" eb="29">
      <t>カカ</t>
    </rPh>
    <rPh sb="30" eb="32">
      <t>フカ</t>
    </rPh>
    <rPh sb="32" eb="35">
      <t>カチガク</t>
    </rPh>
    <rPh sb="36" eb="38">
      <t>サンシュツ</t>
    </rPh>
    <phoneticPr fontId="2"/>
  </si>
  <si>
    <t>　困難である場合を除く。）</t>
    <rPh sb="1" eb="3">
      <t>コンナン</t>
    </rPh>
    <rPh sb="6" eb="8">
      <t>バアイ</t>
    </rPh>
    <rPh sb="9" eb="10">
      <t>ノゾ</t>
    </rPh>
    <phoneticPr fontId="2"/>
  </si>
  <si>
    <t>・　付加価値額の増加</t>
    <rPh sb="2" eb="4">
      <t>フカ</t>
    </rPh>
    <rPh sb="4" eb="7">
      <t>カチガク</t>
    </rPh>
    <rPh sb="8" eb="10">
      <t>ゾウカ</t>
    </rPh>
    <phoneticPr fontId="2"/>
  </si>
  <si>
    <t>・　常用労働者の給与額の増加</t>
    <rPh sb="2" eb="4">
      <t>ジョウヨウ</t>
    </rPh>
    <rPh sb="4" eb="7">
      <t>ロウドウシャ</t>
    </rPh>
    <rPh sb="8" eb="10">
      <t>キュウヨ</t>
    </rPh>
    <rPh sb="10" eb="11">
      <t>ガク</t>
    </rPh>
    <rPh sb="12" eb="14">
      <t>ゾウカ</t>
    </rPh>
    <phoneticPr fontId="2"/>
  </si>
  <si>
    <t>２－ロ　国内に類似事業所を有していない場合又は新設事業所の事業に係る付加価値額を算出</t>
    <rPh sb="4" eb="6">
      <t>コクナイ</t>
    </rPh>
    <rPh sb="7" eb="9">
      <t>ルイジ</t>
    </rPh>
    <rPh sb="9" eb="12">
      <t>ジギョウショ</t>
    </rPh>
    <rPh sb="13" eb="14">
      <t>ユウ</t>
    </rPh>
    <rPh sb="19" eb="21">
      <t>バアイ</t>
    </rPh>
    <rPh sb="21" eb="22">
      <t>マタ</t>
    </rPh>
    <rPh sb="23" eb="25">
      <t>シンセツ</t>
    </rPh>
    <rPh sb="25" eb="28">
      <t>ジギョウショ</t>
    </rPh>
    <rPh sb="29" eb="31">
      <t>ジギョウ</t>
    </rPh>
    <rPh sb="32" eb="33">
      <t>カカワ</t>
    </rPh>
    <rPh sb="34" eb="36">
      <t>フカ</t>
    </rPh>
    <rPh sb="36" eb="38">
      <t>カチ</t>
    </rPh>
    <rPh sb="38" eb="39">
      <t>ガク</t>
    </rPh>
    <phoneticPr fontId="2"/>
  </si>
  <si>
    <t>　することが困難である場合</t>
    <rPh sb="6" eb="8">
      <t>コンナン</t>
    </rPh>
    <rPh sb="11" eb="13">
      <t>バアイ</t>
    </rPh>
    <phoneticPr fontId="2"/>
  </si>
  <si>
    <t>・　常用労働者の給与額の増加</t>
    <rPh sb="2" eb="4">
      <t>ジョウヨウ</t>
    </rPh>
    <rPh sb="4" eb="7">
      <t>ロウドウシャ</t>
    </rPh>
    <rPh sb="8" eb="11">
      <t>キュウヨガク</t>
    </rPh>
    <rPh sb="12" eb="14">
      <t>ゾウカ</t>
    </rPh>
    <phoneticPr fontId="2"/>
  </si>
  <si>
    <t>（パターン３）新設法人等の場合</t>
    <rPh sb="7" eb="9">
      <t>シンセツ</t>
    </rPh>
    <rPh sb="9" eb="11">
      <t>ホウジン</t>
    </rPh>
    <rPh sb="11" eb="12">
      <t>トウ</t>
    </rPh>
    <rPh sb="13" eb="15">
      <t>バアイ</t>
    </rPh>
    <phoneticPr fontId="2"/>
  </si>
  <si>
    <t>常用労働者の給与額の増加</t>
    <phoneticPr fontId="2"/>
  </si>
  <si>
    <t>（別紙１ 補足）</t>
    <rPh sb="1" eb="3">
      <t>ベッシ</t>
    </rPh>
    <rPh sb="5" eb="7">
      <t>ホソク</t>
    </rPh>
    <phoneticPr fontId="2"/>
  </si>
  <si>
    <t>　※整備する施設に関する次の事項について、黄色セルに記載してください。</t>
    <rPh sb="2" eb="4">
      <t>セイビ</t>
    </rPh>
    <rPh sb="6" eb="8">
      <t>シセツ</t>
    </rPh>
    <rPh sb="9" eb="10">
      <t>カン</t>
    </rPh>
    <rPh sb="12" eb="13">
      <t>ツギ</t>
    </rPh>
    <rPh sb="14" eb="16">
      <t>ジコウ</t>
    </rPh>
    <rPh sb="21" eb="23">
      <t>キイロ</t>
    </rPh>
    <rPh sb="26" eb="28">
      <t>キサイ</t>
    </rPh>
    <phoneticPr fontId="2"/>
  </si>
  <si>
    <t>整備する
施設類型</t>
    <rPh sb="0" eb="2">
      <t>セイビ</t>
    </rPh>
    <rPh sb="5" eb="7">
      <t>シセツ</t>
    </rPh>
    <rPh sb="7" eb="9">
      <t>ルイケイ</t>
    </rPh>
    <phoneticPr fontId="2"/>
  </si>
  <si>
    <t>水泳場</t>
  </si>
  <si>
    <t>動物園</t>
  </si>
  <si>
    <t>会議場施設</t>
  </si>
  <si>
    <t>スケート場</t>
  </si>
  <si>
    <t>植物園</t>
    <rPh sb="0" eb="3">
      <t>ショクブツエン</t>
    </rPh>
    <phoneticPr fontId="2"/>
  </si>
  <si>
    <t>研修施設</t>
  </si>
  <si>
    <t>トレーニングセンター</t>
  </si>
  <si>
    <t>水族館</t>
  </si>
  <si>
    <t>展示施設</t>
  </si>
  <si>
    <t>ゴルフ場</t>
  </si>
  <si>
    <t>文化紹介体験施設</t>
  </si>
  <si>
    <t>結婚式場</t>
  </si>
  <si>
    <t>テーマパーク</t>
  </si>
  <si>
    <t>展望施設</t>
  </si>
  <si>
    <t>販売施設</t>
  </si>
  <si>
    <t>ボーリング場</t>
  </si>
  <si>
    <t>温泉保養施設</t>
  </si>
  <si>
    <t>劇場</t>
  </si>
  <si>
    <t>スパ施設</t>
  </si>
  <si>
    <t>適用除外要件への該当性</t>
    <rPh sb="0" eb="2">
      <t>テキヨウ</t>
    </rPh>
    <rPh sb="2" eb="4">
      <t>ジョガイ</t>
    </rPh>
    <rPh sb="4" eb="6">
      <t>ヨウケン</t>
    </rPh>
    <rPh sb="8" eb="10">
      <t>ガイトウ</t>
    </rPh>
    <rPh sb="10" eb="11">
      <t>セイ</t>
    </rPh>
    <phoneticPr fontId="2"/>
  </si>
  <si>
    <t>以下のいずれかに該当する場合は、確認の対象となりません。該当するものがありますか。</t>
    <rPh sb="0" eb="2">
      <t>イカ</t>
    </rPh>
    <rPh sb="8" eb="10">
      <t>ガイトウ</t>
    </rPh>
    <rPh sb="12" eb="14">
      <t>バアイ</t>
    </rPh>
    <rPh sb="16" eb="18">
      <t>カクニン</t>
    </rPh>
    <rPh sb="19" eb="21">
      <t>タイショウ</t>
    </rPh>
    <rPh sb="28" eb="30">
      <t>ガイトウ</t>
    </rPh>
    <phoneticPr fontId="2"/>
  </si>
  <si>
    <t>いいえ</t>
    <phoneticPr fontId="2"/>
  </si>
  <si>
    <t>はい</t>
    <phoneticPr fontId="2"/>
  </si>
  <si>
    <t>※該当する番号を記入⇒</t>
    <phoneticPr fontId="2"/>
  </si>
  <si>
    <t>①</t>
    <phoneticPr fontId="2"/>
  </si>
  <si>
    <t>風俗営業等の規制及び業務の適正化等に関する法律第２条第１項に規定する風俗営業及び同条第５項に規定する性風俗関連特殊営業の用に供する施設</t>
    <phoneticPr fontId="2"/>
  </si>
  <si>
    <t>②</t>
    <phoneticPr fontId="2"/>
  </si>
  <si>
    <t>会員その他の当該施設を一般の利用客に比して有利な条件で利用する権利を有する者（以下「会員等」という。）が存する施設</t>
    <phoneticPr fontId="2"/>
  </si>
  <si>
    <r>
      <t>※当該施設の利用につきその利用料金を除き一般の利用客に会員等と同一の条件で当該施設を利用させるものである旨が当該施設の利用に関する規程において明らかにされているものは</t>
    </r>
    <r>
      <rPr>
        <u/>
        <sz val="9"/>
        <color rgb="FFFF0000"/>
        <rFont val="ＭＳ Ｐゴシック"/>
        <family val="3"/>
        <charset val="128"/>
        <scheme val="minor"/>
      </rPr>
      <t>除く</t>
    </r>
    <r>
      <rPr>
        <sz val="9"/>
        <color rgb="FFFF0000"/>
        <rFont val="ＭＳ Ｐゴシック"/>
        <family val="3"/>
        <charset val="128"/>
        <scheme val="minor"/>
      </rPr>
      <t>。</t>
    </r>
    <rPh sb="83" eb="84">
      <t>ノゾ</t>
    </rPh>
    <phoneticPr fontId="2"/>
  </si>
  <si>
    <t>③</t>
    <phoneticPr fontId="2"/>
  </si>
  <si>
    <t>国税の税制措置の適用を想定している施設であって、
当該施設が宿泊施設に附属し、かつ、当該宿泊施設の利用者が主として利用するもの</t>
    <rPh sb="0" eb="2">
      <t>コクゼイ</t>
    </rPh>
    <rPh sb="3" eb="5">
      <t>ゼイセイ</t>
    </rPh>
    <rPh sb="5" eb="7">
      <t>ソチ</t>
    </rPh>
    <rPh sb="8" eb="10">
      <t>テキヨウ</t>
    </rPh>
    <rPh sb="11" eb="13">
      <t>ソウテイ</t>
    </rPh>
    <rPh sb="17" eb="19">
      <t>シセツ</t>
    </rPh>
    <rPh sb="25" eb="27">
      <t>トウガイ</t>
    </rPh>
    <rPh sb="27" eb="29">
      <t>シセツ</t>
    </rPh>
    <phoneticPr fontId="2"/>
  </si>
  <si>
    <r>
      <t>※温泉保養施設、会議場施設及び研修施設(これらの施設に専ら附属する施設として設置するものを含む。以下「温泉保養施設等」という。)で、当該温泉保養施設等の利用につきその利用料金を除き一般の利用客に当該宿泊施設の利用者と同一の条件で当該温泉保養施設等を利用させるものである旨が当該温泉保養施設等の利用に関する規程において明らかにされており、かつ、国内においてインターネットの利用その他の方法により容易にその旨の情報を取得することができるものは</t>
    </r>
    <r>
      <rPr>
        <u/>
        <sz val="9"/>
        <color rgb="FFFF0000"/>
        <rFont val="ＭＳ Ｐゴシック"/>
        <family val="3"/>
        <charset val="128"/>
        <scheme val="minor"/>
      </rPr>
      <t>除く。</t>
    </r>
    <rPh sb="219" eb="220">
      <t>ノゾ</t>
    </rPh>
    <phoneticPr fontId="2"/>
  </si>
  <si>
    <t>このシートを記載し提出してください。</t>
    <rPh sb="6" eb="8">
      <t>キサイ</t>
    </rPh>
    <rPh sb="9" eb="11">
      <t>テイシュツ</t>
    </rPh>
    <phoneticPr fontId="2"/>
  </si>
  <si>
    <t>（別紙２）</t>
    <rPh sb="1" eb="3">
      <t>ベッシ</t>
    </rPh>
    <phoneticPr fontId="2"/>
  </si>
  <si>
    <t>■新たに取得等する予定の機械又は建物等の減価償却資産一覧</t>
    <rPh sb="1" eb="2">
      <t>アラ</t>
    </rPh>
    <rPh sb="4" eb="6">
      <t>シュトク</t>
    </rPh>
    <rPh sb="6" eb="7">
      <t>トウ</t>
    </rPh>
    <rPh sb="9" eb="11">
      <t>ヨテイ</t>
    </rPh>
    <rPh sb="12" eb="14">
      <t>キカイ</t>
    </rPh>
    <rPh sb="14" eb="15">
      <t>マタ</t>
    </rPh>
    <rPh sb="16" eb="18">
      <t>タテモノ</t>
    </rPh>
    <rPh sb="18" eb="19">
      <t>トウ</t>
    </rPh>
    <rPh sb="20" eb="22">
      <t>ゲンカ</t>
    </rPh>
    <rPh sb="22" eb="24">
      <t>ショウキャク</t>
    </rPh>
    <rPh sb="24" eb="26">
      <t>シサン</t>
    </rPh>
    <rPh sb="26" eb="28">
      <t>イチラン</t>
    </rPh>
    <phoneticPr fontId="2"/>
  </si>
  <si>
    <t>　※新たに取得等する予定の機械又は建物等の減価償却資産について以下の黄色セルに記載してください。</t>
    <rPh sb="2" eb="3">
      <t>アラ</t>
    </rPh>
    <rPh sb="5" eb="7">
      <t>シュトク</t>
    </rPh>
    <rPh sb="7" eb="8">
      <t>トウ</t>
    </rPh>
    <rPh sb="10" eb="12">
      <t>ヨテイ</t>
    </rPh>
    <rPh sb="13" eb="15">
      <t>キカイ</t>
    </rPh>
    <rPh sb="15" eb="16">
      <t>マタ</t>
    </rPh>
    <rPh sb="17" eb="19">
      <t>タテモノ</t>
    </rPh>
    <rPh sb="19" eb="20">
      <t>トウ</t>
    </rPh>
    <rPh sb="21" eb="23">
      <t>ゲンカ</t>
    </rPh>
    <rPh sb="23" eb="25">
      <t>ショウキャク</t>
    </rPh>
    <rPh sb="25" eb="27">
      <t>シサン</t>
    </rPh>
    <rPh sb="31" eb="33">
      <t>イカ</t>
    </rPh>
    <rPh sb="34" eb="36">
      <t>キイロ</t>
    </rPh>
    <rPh sb="39" eb="41">
      <t>キサイ</t>
    </rPh>
    <phoneticPr fontId="2"/>
  </si>
  <si>
    <t>資産の
種類</t>
    <rPh sb="0" eb="2">
      <t>シサン</t>
    </rPh>
    <rPh sb="4" eb="6">
      <t>シュルイ</t>
    </rPh>
    <phoneticPr fontId="2"/>
  </si>
  <si>
    <t>資産の内容</t>
    <rPh sb="0" eb="2">
      <t>シサン</t>
    </rPh>
    <rPh sb="3" eb="5">
      <t>ナイヨウ</t>
    </rPh>
    <phoneticPr fontId="2"/>
  </si>
  <si>
    <t>数量</t>
    <rPh sb="0" eb="2">
      <t>スウリョウ</t>
    </rPh>
    <phoneticPr fontId="2"/>
  </si>
  <si>
    <t>予定単価
（税抜・千円）</t>
    <rPh sb="0" eb="2">
      <t>ヨテイ</t>
    </rPh>
    <rPh sb="2" eb="4">
      <t>タンカ</t>
    </rPh>
    <rPh sb="6" eb="7">
      <t>ゼイ</t>
    </rPh>
    <rPh sb="7" eb="8">
      <t>ヌ</t>
    </rPh>
    <rPh sb="9" eb="11">
      <t>センエン</t>
    </rPh>
    <phoneticPr fontId="2"/>
  </si>
  <si>
    <t>取得予定価額
（税抜・千円）</t>
    <rPh sb="0" eb="2">
      <t>シュトク</t>
    </rPh>
    <rPh sb="2" eb="4">
      <t>ヨテイ</t>
    </rPh>
    <rPh sb="4" eb="6">
      <t>カガク</t>
    </rPh>
    <rPh sb="8" eb="10">
      <t>ゼイヌ</t>
    </rPh>
    <rPh sb="11" eb="13">
      <t>センエン</t>
    </rPh>
    <phoneticPr fontId="2"/>
  </si>
  <si>
    <t>取得
予定年月日</t>
    <rPh sb="0" eb="2">
      <t>シュトク</t>
    </rPh>
    <rPh sb="3" eb="5">
      <t>ヨテイ</t>
    </rPh>
    <rPh sb="5" eb="8">
      <t>ネンガッピ</t>
    </rPh>
    <phoneticPr fontId="2"/>
  </si>
  <si>
    <t>供用開始
予定年月日</t>
    <rPh sb="0" eb="2">
      <t>キョウヨウ</t>
    </rPh>
    <rPh sb="2" eb="4">
      <t>カイシ</t>
    </rPh>
    <rPh sb="5" eb="7">
      <t>ヨテイ</t>
    </rPh>
    <rPh sb="7" eb="10">
      <t>ネンガッピ</t>
    </rPh>
    <phoneticPr fontId="2"/>
  </si>
  <si>
    <t>中古品</t>
    <rPh sb="0" eb="3">
      <t>チュウコヒン</t>
    </rPh>
    <phoneticPr fontId="2"/>
  </si>
  <si>
    <t>合　　計</t>
    <rPh sb="0" eb="1">
      <t>ゴウ</t>
    </rPh>
    <rPh sb="3" eb="4">
      <t>ケイ</t>
    </rPh>
    <phoneticPr fontId="2"/>
  </si>
  <si>
    <t>（別紙３）</t>
    <rPh sb="1" eb="3">
      <t>ベッシ</t>
    </rPh>
    <phoneticPr fontId="2"/>
  </si>
  <si>
    <t>■既設事業所に係る事項（パターン１）</t>
    <rPh sb="1" eb="3">
      <t>キセツ</t>
    </rPh>
    <rPh sb="3" eb="6">
      <t>ジギョウショ</t>
    </rPh>
    <rPh sb="7" eb="8">
      <t>カカ</t>
    </rPh>
    <rPh sb="9" eb="11">
      <t>ジコウ</t>
    </rPh>
    <phoneticPr fontId="2"/>
  </si>
  <si>
    <t>Ⅰ．確認の対象とする事業所について、以下から選択してください。</t>
    <rPh sb="2" eb="4">
      <t>カクニン</t>
    </rPh>
    <rPh sb="5" eb="7">
      <t>タイショウ</t>
    </rPh>
    <rPh sb="10" eb="13">
      <t>ジギョウショ</t>
    </rPh>
    <rPh sb="18" eb="20">
      <t>イカ</t>
    </rPh>
    <rPh sb="22" eb="24">
      <t>センタク</t>
    </rPh>
    <phoneticPr fontId="2"/>
  </si>
  <si>
    <t>確認の対象とする事業所</t>
    <rPh sb="0" eb="2">
      <t>カクニン</t>
    </rPh>
    <rPh sb="3" eb="5">
      <t>タイショウ</t>
    </rPh>
    <rPh sb="8" eb="11">
      <t>ジギョウショ</t>
    </rPh>
    <phoneticPr fontId="2"/>
  </si>
  <si>
    <r>
      <rPr>
        <b/>
        <sz val="11"/>
        <color theme="1"/>
        <rFont val="ＭＳ Ｐゴシック"/>
        <family val="3"/>
        <charset val="128"/>
      </rPr>
      <t>沖縄に有する全事業所</t>
    </r>
    <r>
      <rPr>
        <sz val="11"/>
        <color theme="1"/>
        <rFont val="ＭＳ Ｐゴシック"/>
        <family val="3"/>
        <charset val="128"/>
      </rPr>
      <t/>
    </r>
    <rPh sb="3" eb="4">
      <t>ユウ</t>
    </rPh>
    <phoneticPr fontId="2"/>
  </si>
  <si>
    <t>Ⅱ．確認の対象とする事業所の付加価値額の増加見込みが要件を満たすか判定するため、必要事項を黄色セルに記載してください。</t>
    <rPh sb="2" eb="4">
      <t>カクニン</t>
    </rPh>
    <rPh sb="5" eb="7">
      <t>タイショウ</t>
    </rPh>
    <rPh sb="14" eb="16">
      <t>フカ</t>
    </rPh>
    <rPh sb="16" eb="19">
      <t>カチガク</t>
    </rPh>
    <rPh sb="20" eb="22">
      <t>ゾウカ</t>
    </rPh>
    <rPh sb="22" eb="24">
      <t>ミコミ</t>
    </rPh>
    <rPh sb="26" eb="28">
      <t>ヨウケン</t>
    </rPh>
    <rPh sb="29" eb="30">
      <t>ミ</t>
    </rPh>
    <rPh sb="33" eb="35">
      <t>ハンテイ</t>
    </rPh>
    <rPh sb="40" eb="42">
      <t>ヒツヨウ</t>
    </rPh>
    <rPh sb="42" eb="44">
      <t>ジコウ</t>
    </rPh>
    <rPh sb="45" eb="47">
      <t>キイロ</t>
    </rPh>
    <rPh sb="50" eb="52">
      <t>キサイ</t>
    </rPh>
    <phoneticPr fontId="2"/>
  </si>
  <si>
    <t>単位：</t>
    <rPh sb="0" eb="2">
      <t>タンイ</t>
    </rPh>
    <phoneticPr fontId="2"/>
  </si>
  <si>
    <t>基準
事業年度</t>
    <rPh sb="0" eb="2">
      <t>キジュン</t>
    </rPh>
    <rPh sb="3" eb="5">
      <t>ジギョウ</t>
    </rPh>
    <rPh sb="5" eb="7">
      <t>ネンド</t>
    </rPh>
    <phoneticPr fontId="2"/>
  </si>
  <si>
    <t>実績</t>
    <rPh sb="0" eb="2">
      <t>ジッセキ</t>
    </rPh>
    <phoneticPr fontId="2"/>
  </si>
  <si>
    <t>①期間</t>
    <rPh sb="1" eb="3">
      <t>キカン</t>
    </rPh>
    <phoneticPr fontId="2"/>
  </si>
  <si>
    <t>②売上高</t>
    <phoneticPr fontId="2"/>
  </si>
  <si>
    <t>費用総額</t>
    <rPh sb="0" eb="2">
      <t>ヒヨウ</t>
    </rPh>
    <rPh sb="2" eb="4">
      <t>ソウガク</t>
    </rPh>
    <phoneticPr fontId="2"/>
  </si>
  <si>
    <t>③売上原価</t>
    <phoneticPr fontId="2"/>
  </si>
  <si>
    <t>④販売費及び一般管理費</t>
    <phoneticPr fontId="2"/>
  </si>
  <si>
    <t>⑤給与総額</t>
    <phoneticPr fontId="2"/>
  </si>
  <si>
    <t>⑥租税公課</t>
    <phoneticPr fontId="2"/>
  </si>
  <si>
    <t>⑦付加価値額（②-（③+④）+⑤+⑥）÷①×12</t>
    <phoneticPr fontId="2"/>
  </si>
  <si>
    <t>措置の実施が付加価値額の増加（見込み）に
寄与する理由</t>
    <phoneticPr fontId="2"/>
  </si>
  <si>
    <r>
      <rPr>
        <sz val="11"/>
        <color theme="1"/>
        <rFont val="ＭＳ Ｐゴシック"/>
        <family val="3"/>
        <charset val="128"/>
      </rPr>
      <t>※</t>
    </r>
    <r>
      <rPr>
        <b/>
        <sz val="11"/>
        <color theme="1"/>
        <rFont val="ＭＳ Ｐゴシック"/>
        <family val="3"/>
        <charset val="128"/>
      </rPr>
      <t>　</t>
    </r>
    <r>
      <rPr>
        <b/>
        <u/>
        <sz val="11"/>
        <color theme="1"/>
        <rFont val="ＭＳ Ｐゴシック"/>
        <family val="3"/>
        <charset val="128"/>
      </rPr>
      <t>基準事業年度については、損益計算書等計算過程で用いた数字の根拠となる資料（特別確認申請の場合は、特別基準事業年度における資料も含む。）を添付してください。</t>
    </r>
    <rPh sb="62" eb="64">
      <t>シリョウ</t>
    </rPh>
    <phoneticPr fontId="2"/>
  </si>
  <si>
    <t>※　その他記載にあたっては、次のページの注意事項及び用語の定義等を必ずご覧ください。</t>
    <rPh sb="4" eb="5">
      <t>ホカ</t>
    </rPh>
    <rPh sb="5" eb="7">
      <t>キサイ</t>
    </rPh>
    <rPh sb="14" eb="15">
      <t>ツギ</t>
    </rPh>
    <rPh sb="20" eb="22">
      <t>チュウイ</t>
    </rPh>
    <rPh sb="22" eb="24">
      <t>ジコウ</t>
    </rPh>
    <rPh sb="24" eb="25">
      <t>オヨ</t>
    </rPh>
    <rPh sb="26" eb="28">
      <t>ヨウゴ</t>
    </rPh>
    <rPh sb="29" eb="31">
      <t>テイギ</t>
    </rPh>
    <rPh sb="31" eb="32">
      <t>トウ</t>
    </rPh>
    <rPh sb="33" eb="34">
      <t>カナラ</t>
    </rPh>
    <rPh sb="36" eb="37">
      <t>ラン</t>
    </rPh>
    <phoneticPr fontId="2"/>
  </si>
  <si>
    <t>基準事業年度における付加価値額(a)</t>
    <rPh sb="0" eb="2">
      <t>キジュン</t>
    </rPh>
    <rPh sb="2" eb="4">
      <t>ジギョウ</t>
    </rPh>
    <rPh sb="4" eb="6">
      <t>ネンド</t>
    </rPh>
    <rPh sb="10" eb="12">
      <t>フカ</t>
    </rPh>
    <rPh sb="12" eb="15">
      <t>カチガク</t>
    </rPh>
    <phoneticPr fontId="2"/>
  </si>
  <si>
    <t>措置終了事業年度において
見込まれる付加価値額(B)</t>
    <rPh sb="0" eb="2">
      <t>ソチ</t>
    </rPh>
    <rPh sb="2" eb="4">
      <t>シュウリョウ</t>
    </rPh>
    <rPh sb="4" eb="6">
      <t>ジギョウ</t>
    </rPh>
    <rPh sb="6" eb="8">
      <t>ネンド</t>
    </rPh>
    <rPh sb="13" eb="15">
      <t>ミコ</t>
    </rPh>
    <rPh sb="18" eb="20">
      <t>フカ</t>
    </rPh>
    <rPh sb="20" eb="23">
      <t>カチガク</t>
    </rPh>
    <phoneticPr fontId="2"/>
  </si>
  <si>
    <r>
      <t xml:space="preserve">特別基準事業年度における付加価値額(a')
</t>
    </r>
    <r>
      <rPr>
        <sz val="9"/>
        <color theme="1"/>
        <rFont val="ＭＳ Ｐゴシック"/>
        <family val="3"/>
        <charset val="128"/>
      </rPr>
      <t>（特別確認申請でない場合は0）</t>
    </r>
    <rPh sb="0" eb="2">
      <t>トクベツ</t>
    </rPh>
    <rPh sb="2" eb="4">
      <t>キジュン</t>
    </rPh>
    <rPh sb="4" eb="6">
      <t>ジギョウ</t>
    </rPh>
    <rPh sb="6" eb="8">
      <t>ネンド</t>
    </rPh>
    <rPh sb="12" eb="14">
      <t>フカ</t>
    </rPh>
    <rPh sb="14" eb="17">
      <t>カチガク</t>
    </rPh>
    <rPh sb="23" eb="25">
      <t>トクベツ</t>
    </rPh>
    <rPh sb="25" eb="27">
      <t>カクニン</t>
    </rPh>
    <rPh sb="27" eb="29">
      <t>シンセイ</t>
    </rPh>
    <rPh sb="32" eb="34">
      <t>バアイ</t>
    </rPh>
    <phoneticPr fontId="2"/>
  </si>
  <si>
    <t>付加価値額増加率(C)　(B-A)/A×100</t>
    <rPh sb="0" eb="2">
      <t>フカ</t>
    </rPh>
    <rPh sb="2" eb="5">
      <t>カチガク</t>
    </rPh>
    <rPh sb="5" eb="8">
      <t>ゾウカリツ</t>
    </rPh>
    <phoneticPr fontId="2"/>
  </si>
  <si>
    <t>付加価値額増加率の基準(D)</t>
    <rPh sb="0" eb="2">
      <t>フカ</t>
    </rPh>
    <rPh sb="2" eb="5">
      <t>カチガク</t>
    </rPh>
    <rPh sb="5" eb="8">
      <t>ゾウカリツ</t>
    </rPh>
    <rPh sb="9" eb="11">
      <t>キジュン</t>
    </rPh>
    <phoneticPr fontId="2"/>
  </si>
  <si>
    <t>基準付加価値額(A)　（aとa'のうち大きい額）</t>
    <rPh sb="0" eb="2">
      <t>キジュン</t>
    </rPh>
    <rPh sb="2" eb="4">
      <t>フカ</t>
    </rPh>
    <rPh sb="4" eb="7">
      <t>カチガク</t>
    </rPh>
    <phoneticPr fontId="2"/>
  </si>
  <si>
    <r>
      <t xml:space="preserve">判定
</t>
    </r>
    <r>
      <rPr>
        <sz val="9"/>
        <color theme="1"/>
        <rFont val="ＭＳ Ｐゴシック"/>
        <family val="3"/>
        <charset val="128"/>
        <scheme val="minor"/>
      </rPr>
      <t>（C≧Dであること）</t>
    </r>
    <rPh sb="0" eb="2">
      <t>ハンテイ</t>
    </rPh>
    <phoneticPr fontId="2"/>
  </si>
  <si>
    <t>【注意事項・用語の定義等】</t>
    <rPh sb="1" eb="3">
      <t>チュウイ</t>
    </rPh>
    <rPh sb="3" eb="5">
      <t>ジコウ</t>
    </rPh>
    <rPh sb="6" eb="8">
      <t>ヨウゴ</t>
    </rPh>
    <rPh sb="9" eb="11">
      <t>テイギ</t>
    </rPh>
    <rPh sb="11" eb="12">
      <t>トウ</t>
    </rPh>
    <phoneticPr fontId="2"/>
  </si>
  <si>
    <r>
      <t>※　事業年度が１年に満たない場合は、自動的に１年に換算した⑦付加価値額を計算しますので、</t>
    </r>
    <r>
      <rPr>
        <b/>
        <u/>
        <sz val="11"/>
        <color theme="1"/>
        <rFont val="ＭＳ Ｐゴシック"/>
        <family val="3"/>
        <charset val="128"/>
      </rPr>
      <t>②～⑥の欄は換算前の金額を記載</t>
    </r>
    <r>
      <rPr>
        <sz val="11"/>
        <color theme="1"/>
        <rFont val="ＭＳ Ｐゴシック"/>
        <family val="3"/>
        <charset val="128"/>
      </rPr>
      <t>してください。</t>
    </r>
    <rPh sb="2" eb="4">
      <t>ジギョウ</t>
    </rPh>
    <rPh sb="4" eb="6">
      <t>ネンド</t>
    </rPh>
    <rPh sb="8" eb="9">
      <t>ネン</t>
    </rPh>
    <rPh sb="10" eb="11">
      <t>ミ</t>
    </rPh>
    <rPh sb="14" eb="16">
      <t>バアイ</t>
    </rPh>
    <rPh sb="18" eb="21">
      <t>ジドウテキ</t>
    </rPh>
    <rPh sb="23" eb="24">
      <t>ネン</t>
    </rPh>
    <rPh sb="25" eb="27">
      <t>カンサン</t>
    </rPh>
    <rPh sb="30" eb="32">
      <t>フカ</t>
    </rPh>
    <rPh sb="32" eb="35">
      <t>カチガク</t>
    </rPh>
    <rPh sb="36" eb="38">
      <t>ケイサン</t>
    </rPh>
    <rPh sb="48" eb="49">
      <t>ラン</t>
    </rPh>
    <rPh sb="50" eb="52">
      <t>カンサン</t>
    </rPh>
    <rPh sb="52" eb="53">
      <t>マエ</t>
    </rPh>
    <rPh sb="54" eb="56">
      <t>キンガク</t>
    </rPh>
    <rPh sb="57" eb="59">
      <t>キサイ</t>
    </rPh>
    <phoneticPr fontId="2"/>
  </si>
  <si>
    <t>　また、⑦付加価値額が０円以下となる場合は１円になるよう自動計算します。</t>
    <rPh sb="5" eb="7">
      <t>フカ</t>
    </rPh>
    <rPh sb="7" eb="10">
      <t>カチガク</t>
    </rPh>
    <rPh sb="12" eb="13">
      <t>エン</t>
    </rPh>
    <rPh sb="13" eb="15">
      <t>イカ</t>
    </rPh>
    <rPh sb="18" eb="20">
      <t>バアイ</t>
    </rPh>
    <rPh sb="22" eb="23">
      <t>エン</t>
    </rPh>
    <rPh sb="28" eb="30">
      <t>ジドウ</t>
    </rPh>
    <rPh sb="30" eb="32">
      <t>ケイサン</t>
    </rPh>
    <phoneticPr fontId="2"/>
  </si>
  <si>
    <t>※　措置期間内のみ記載してください。</t>
    <rPh sb="2" eb="4">
      <t>ソチ</t>
    </rPh>
    <rPh sb="4" eb="7">
      <t>キカンナイ</t>
    </rPh>
    <rPh sb="9" eb="11">
      <t>キサイ</t>
    </rPh>
    <phoneticPr fontId="2"/>
  </si>
  <si>
    <r>
      <t>※　</t>
    </r>
    <r>
      <rPr>
        <b/>
        <u/>
        <sz val="11"/>
        <rFont val="ＭＳ Ｐゴシック"/>
        <family val="3"/>
        <charset val="128"/>
      </rPr>
      <t>単位を必ず記載</t>
    </r>
    <r>
      <rPr>
        <sz val="11"/>
        <rFont val="ＭＳ Ｐゴシック"/>
        <family val="3"/>
        <charset val="128"/>
      </rPr>
      <t>してください。（例：円、千円、百万円　等） なお、単位未満の端数は切り捨ててください。</t>
    </r>
    <rPh sb="2" eb="4">
      <t>タンイ</t>
    </rPh>
    <rPh sb="5" eb="6">
      <t>カナラ</t>
    </rPh>
    <rPh sb="7" eb="9">
      <t>キサイ</t>
    </rPh>
    <rPh sb="17" eb="18">
      <t>レイ</t>
    </rPh>
    <rPh sb="19" eb="20">
      <t>エン</t>
    </rPh>
    <rPh sb="21" eb="23">
      <t>センエン</t>
    </rPh>
    <rPh sb="24" eb="27">
      <t>ヒャクマンエン</t>
    </rPh>
    <rPh sb="28" eb="29">
      <t>トウ</t>
    </rPh>
    <rPh sb="34" eb="36">
      <t>タンイ</t>
    </rPh>
    <rPh sb="36" eb="38">
      <t>ミマン</t>
    </rPh>
    <rPh sb="39" eb="41">
      <t>ハスウ</t>
    </rPh>
    <rPh sb="42" eb="43">
      <t>キ</t>
    </rPh>
    <rPh sb="44" eb="45">
      <t>ス</t>
    </rPh>
    <phoneticPr fontId="2"/>
  </si>
  <si>
    <t>※　事業所別の数値が算出困難なもの（例えば役員報酬等）については、合理的な方法（例えば、事業所の従業員数で按分)により算出いただいて支障ありません。</t>
    <rPh sb="2" eb="5">
      <t>ジギョウショ</t>
    </rPh>
    <rPh sb="5" eb="6">
      <t>ベツ</t>
    </rPh>
    <rPh sb="7" eb="9">
      <t>スウチ</t>
    </rPh>
    <rPh sb="10" eb="12">
      <t>サンシュツ</t>
    </rPh>
    <rPh sb="12" eb="14">
      <t>コンナン</t>
    </rPh>
    <rPh sb="18" eb="19">
      <t>タト</t>
    </rPh>
    <rPh sb="21" eb="23">
      <t>ヤクイン</t>
    </rPh>
    <rPh sb="23" eb="25">
      <t>ホウシュウ</t>
    </rPh>
    <rPh sb="25" eb="26">
      <t>トウ</t>
    </rPh>
    <rPh sb="33" eb="36">
      <t>ゴウリテキ</t>
    </rPh>
    <rPh sb="37" eb="39">
      <t>ホウホウ</t>
    </rPh>
    <rPh sb="40" eb="41">
      <t>タト</t>
    </rPh>
    <rPh sb="44" eb="47">
      <t>ジギョウショ</t>
    </rPh>
    <rPh sb="48" eb="51">
      <t>ジュウギョウイン</t>
    </rPh>
    <rPh sb="51" eb="52">
      <t>スウ</t>
    </rPh>
    <rPh sb="53" eb="55">
      <t>アンブン</t>
    </rPh>
    <rPh sb="59" eb="61">
      <t>サンシュツ</t>
    </rPh>
    <rPh sb="66" eb="68">
      <t>シショウ</t>
    </rPh>
    <phoneticPr fontId="2"/>
  </si>
  <si>
    <t>※　付加価値額＝売上高 - 費用総額 ＋ 給与総額 ＋ 租税公課</t>
    <rPh sb="2" eb="4">
      <t>フカ</t>
    </rPh>
    <rPh sb="4" eb="7">
      <t>カチガク</t>
    </rPh>
    <rPh sb="8" eb="11">
      <t>ウリアゲダカ</t>
    </rPh>
    <rPh sb="14" eb="16">
      <t>ヒヨウ</t>
    </rPh>
    <rPh sb="16" eb="18">
      <t>ソウガク</t>
    </rPh>
    <rPh sb="21" eb="23">
      <t>キュウヨ</t>
    </rPh>
    <rPh sb="23" eb="25">
      <t>ソウガク</t>
    </rPh>
    <rPh sb="28" eb="30">
      <t>ソゼイ</t>
    </rPh>
    <rPh sb="30" eb="32">
      <t>コウカ</t>
    </rPh>
    <phoneticPr fontId="2"/>
  </si>
  <si>
    <t>・給与総額・・・役員（非常勤を含む。）及び従業者（臨時雇用者を含む。）に対する給与（所得税・保険料等控除前の役員報酬、給与、賞与、手当、賃金等）の総額。別経営の事業所に出向又は派遣している従業者に支給している給与を含む。</t>
    <phoneticPr fontId="2"/>
  </si>
  <si>
    <t>・租税公課・・・営業上負担すべき固定資産税、自動車税、印紙税等の総額。収入課税の事業税（電気業、ガス業、保険業）及び税込経理の方法を採っている場合の納付すべき消費税を含む。法人税、住民税、所得課税の事業税は含めない。</t>
    <phoneticPr fontId="2"/>
  </si>
  <si>
    <t>※　費用総額＝ 売上原価 ＋ 販売費及び一般管理費</t>
    <rPh sb="2" eb="4">
      <t>ヒヨウ</t>
    </rPh>
    <rPh sb="4" eb="6">
      <t>ソウガク</t>
    </rPh>
    <rPh sb="8" eb="10">
      <t>ウリアゲ</t>
    </rPh>
    <rPh sb="10" eb="12">
      <t>ゲンカ</t>
    </rPh>
    <rPh sb="15" eb="18">
      <t>ハンバイヒ</t>
    </rPh>
    <rPh sb="18" eb="19">
      <t>オヨ</t>
    </rPh>
    <rPh sb="20" eb="22">
      <t>イッパン</t>
    </rPh>
    <rPh sb="22" eb="25">
      <t>カンリヒ</t>
    </rPh>
    <phoneticPr fontId="2"/>
  </si>
  <si>
    <t>・売上原価・・・売上高に対応する商品仕入原価、製造原価、完成工事原価、サービス事業の営業原価及び減価償却費（売上原価に含まれるもの）の総額。</t>
    <phoneticPr fontId="2"/>
  </si>
  <si>
    <t>Ⅲ．適用する要件を以下から選択してください。</t>
    <rPh sb="2" eb="4">
      <t>テキヨウ</t>
    </rPh>
    <rPh sb="6" eb="8">
      <t>ヨウケン</t>
    </rPh>
    <rPh sb="9" eb="11">
      <t>イカ</t>
    </rPh>
    <rPh sb="13" eb="15">
      <t>センタク</t>
    </rPh>
    <phoneticPr fontId="2"/>
  </si>
  <si>
    <r>
      <t xml:space="preserve">選択要件
</t>
    </r>
    <r>
      <rPr>
        <sz val="9"/>
        <color theme="1"/>
        <rFont val="ＭＳ Ｐゴシック"/>
        <family val="3"/>
        <charset val="128"/>
      </rPr>
      <t>※希望するものに○</t>
    </r>
    <rPh sb="0" eb="2">
      <t>センタク</t>
    </rPh>
    <rPh sb="2" eb="4">
      <t>ヨウケン</t>
    </rPh>
    <rPh sb="6" eb="8">
      <t>キボウ</t>
    </rPh>
    <phoneticPr fontId="2"/>
  </si>
  <si>
    <t>１－ロ　常用労働者数の維持及び常用労働者の給与額の増加</t>
    <rPh sb="4" eb="6">
      <t>ジョウヨウ</t>
    </rPh>
    <rPh sb="6" eb="9">
      <t>ロウドウシャ</t>
    </rPh>
    <rPh sb="9" eb="10">
      <t>スウ</t>
    </rPh>
    <rPh sb="11" eb="13">
      <t>イジ</t>
    </rPh>
    <rPh sb="13" eb="14">
      <t>オヨ</t>
    </rPh>
    <rPh sb="15" eb="17">
      <t>ジョウヨウ</t>
    </rPh>
    <rPh sb="17" eb="20">
      <t>ロウドウシャ</t>
    </rPh>
    <rPh sb="21" eb="24">
      <t>キュウヨガク</t>
    </rPh>
    <rPh sb="25" eb="27">
      <t>ゾウカ</t>
    </rPh>
    <phoneticPr fontId="2"/>
  </si>
  <si>
    <t>１－ハ　常用労働者数の増加</t>
    <rPh sb="4" eb="6">
      <t>ジョウヨウ</t>
    </rPh>
    <rPh sb="6" eb="9">
      <t>ロウドウシャ</t>
    </rPh>
    <rPh sb="9" eb="10">
      <t>スウ</t>
    </rPh>
    <rPh sb="11" eb="13">
      <t>ゾウカ</t>
    </rPh>
    <phoneticPr fontId="2"/>
  </si>
  <si>
    <t>Ⅳ．確認の対象とする事業所の常用労働者数の推移見込みが要件を満たすか判定するため、黄色セルに必要事項を記載してください。</t>
    <rPh sb="2" eb="4">
      <t>カクニン</t>
    </rPh>
    <rPh sb="5" eb="7">
      <t>タイショウ</t>
    </rPh>
    <rPh sb="10" eb="13">
      <t>ジギョウショ</t>
    </rPh>
    <rPh sb="14" eb="16">
      <t>ジョウヨウ</t>
    </rPh>
    <rPh sb="16" eb="19">
      <t>ロウドウシャ</t>
    </rPh>
    <rPh sb="19" eb="20">
      <t>スウ</t>
    </rPh>
    <rPh sb="21" eb="23">
      <t>スイイ</t>
    </rPh>
    <rPh sb="23" eb="25">
      <t>ミコ</t>
    </rPh>
    <rPh sb="27" eb="29">
      <t>ヨウケン</t>
    </rPh>
    <rPh sb="30" eb="31">
      <t>ミ</t>
    </rPh>
    <rPh sb="34" eb="36">
      <t>ハンテイ</t>
    </rPh>
    <rPh sb="41" eb="43">
      <t>キイロ</t>
    </rPh>
    <rPh sb="46" eb="48">
      <t>ヒツヨウ</t>
    </rPh>
    <rPh sb="48" eb="50">
      <t>ジコウ</t>
    </rPh>
    <rPh sb="51" eb="53">
      <t>キサイ</t>
    </rPh>
    <phoneticPr fontId="2"/>
  </si>
  <si>
    <t>単位：人</t>
    <rPh sb="0" eb="2">
      <t>タンイ</t>
    </rPh>
    <rPh sb="3" eb="4">
      <t>ニン</t>
    </rPh>
    <phoneticPr fontId="2"/>
  </si>
  <si>
    <t>実績(f)</t>
    <rPh sb="0" eb="2">
      <t>ジッセキ</t>
    </rPh>
    <phoneticPr fontId="2"/>
  </si>
  <si>
    <t>各年度の末日における常用労働者の数(E)</t>
    <rPh sb="0" eb="3">
      <t>カクネンド</t>
    </rPh>
    <rPh sb="4" eb="6">
      <t>マツジツ</t>
    </rPh>
    <rPh sb="10" eb="12">
      <t>ジョウヨウ</t>
    </rPh>
    <rPh sb="12" eb="15">
      <t>ロウドウシャ</t>
    </rPh>
    <rPh sb="16" eb="17">
      <t>カズ</t>
    </rPh>
    <phoneticPr fontId="2"/>
  </si>
  <si>
    <t>各年度における要件への該当性</t>
    <rPh sb="0" eb="3">
      <t>カクネンド</t>
    </rPh>
    <rPh sb="7" eb="9">
      <t>ヨウケン</t>
    </rPh>
    <rPh sb="11" eb="13">
      <t>ガイトウ</t>
    </rPh>
    <rPh sb="13" eb="14">
      <t>セイ</t>
    </rPh>
    <phoneticPr fontId="2"/>
  </si>
  <si>
    <t>措置の実施が常用労働者数の増加又は維持（見込み）に寄与する理由</t>
    <rPh sb="0" eb="2">
      <t>ソチ</t>
    </rPh>
    <rPh sb="3" eb="5">
      <t>ジッシ</t>
    </rPh>
    <rPh sb="6" eb="8">
      <t>ジョウヨウ</t>
    </rPh>
    <rPh sb="8" eb="11">
      <t>ロウドウシャ</t>
    </rPh>
    <rPh sb="11" eb="12">
      <t>カズ</t>
    </rPh>
    <rPh sb="13" eb="15">
      <t>ゾウカ</t>
    </rPh>
    <rPh sb="15" eb="16">
      <t>マタ</t>
    </rPh>
    <rPh sb="17" eb="19">
      <t>イジ</t>
    </rPh>
    <rPh sb="20" eb="22">
      <t>ミコ</t>
    </rPh>
    <rPh sb="25" eb="27">
      <t>キヨ</t>
    </rPh>
    <rPh sb="29" eb="31">
      <t>リユウ</t>
    </rPh>
    <phoneticPr fontId="2"/>
  </si>
  <si>
    <r>
      <rPr>
        <sz val="10"/>
        <color rgb="FF000000"/>
        <rFont val="ＭＳ Ｐゴシック"/>
        <family val="3"/>
        <charset val="128"/>
      </rPr>
      <t>※　</t>
    </r>
    <r>
      <rPr>
        <b/>
        <u/>
        <sz val="10"/>
        <color rgb="FF000000"/>
        <rFont val="ＭＳ Ｐゴシック"/>
        <family val="3"/>
        <charset val="128"/>
      </rPr>
      <t xml:space="preserve">基準事業年度については、労働者名簿の写し等常用労働者の人数を確認できる資料（特別確認申請の場合は、特別基準事業年度における資料も含む。）を添付してください。
</t>
    </r>
    <r>
      <rPr>
        <sz val="10"/>
        <color rgb="FF000000"/>
        <rFont val="ＭＳ Ｐゴシック"/>
        <family val="3"/>
        <charset val="128"/>
      </rPr>
      <t>※　措置期間内のみ記載してください。
※　その他記載にあたっては、以下の用語の定義を必ずご覧ください。</t>
    </r>
    <rPh sb="2" eb="4">
      <t>キジュン</t>
    </rPh>
    <rPh sb="4" eb="6">
      <t>ジギョウ</t>
    </rPh>
    <rPh sb="6" eb="8">
      <t>ネンド</t>
    </rPh>
    <rPh sb="37" eb="39">
      <t>シリョウ</t>
    </rPh>
    <rPh sb="63" eb="65">
      <t>シリョウ</t>
    </rPh>
    <rPh sb="83" eb="85">
      <t>ソチ</t>
    </rPh>
    <rPh sb="85" eb="88">
      <t>キカンナイ</t>
    </rPh>
    <rPh sb="90" eb="92">
      <t>キサイ</t>
    </rPh>
    <rPh sb="114" eb="116">
      <t>イカ</t>
    </rPh>
    <phoneticPr fontId="2"/>
  </si>
  <si>
    <t>常用労働者
の数</t>
    <phoneticPr fontId="2"/>
  </si>
  <si>
    <t>基準事業年度の末日時点（f)</t>
    <rPh sb="9" eb="11">
      <t>ジテン</t>
    </rPh>
    <phoneticPr fontId="2"/>
  </si>
  <si>
    <r>
      <t xml:space="preserve">基準常用労働者数(F)
</t>
    </r>
    <r>
      <rPr>
        <sz val="9"/>
        <color theme="1"/>
        <rFont val="ＭＳ Ｐゴシック"/>
        <family val="3"/>
        <charset val="128"/>
      </rPr>
      <t>（fとf'のうち大きい数）</t>
    </r>
    <phoneticPr fontId="2"/>
  </si>
  <si>
    <r>
      <rPr>
        <sz val="11"/>
        <color theme="1"/>
        <rFont val="ＭＳ Ｐゴシック"/>
        <family val="3"/>
        <charset val="128"/>
      </rPr>
      <t>判定</t>
    </r>
    <r>
      <rPr>
        <sz val="9"/>
        <color theme="1"/>
        <rFont val="ＭＳ Ｐゴシック"/>
        <family val="3"/>
        <charset val="128"/>
      </rPr>
      <t>※</t>
    </r>
    <rPh sb="0" eb="2">
      <t>ハンテイ</t>
    </rPh>
    <phoneticPr fontId="2"/>
  </si>
  <si>
    <r>
      <t xml:space="preserve">特別基準事業年度の末日時点（f')
</t>
    </r>
    <r>
      <rPr>
        <sz val="9"/>
        <color theme="1"/>
        <rFont val="ＭＳ Ｐゴシック"/>
        <family val="3"/>
        <charset val="128"/>
      </rPr>
      <t>（特別確認申請でない場合は０）</t>
    </r>
    <rPh sb="0" eb="2">
      <t>トクベツ</t>
    </rPh>
    <rPh sb="2" eb="4">
      <t>キジュン</t>
    </rPh>
    <rPh sb="4" eb="6">
      <t>ジギョウ</t>
    </rPh>
    <rPh sb="6" eb="8">
      <t>ネンド</t>
    </rPh>
    <rPh sb="9" eb="11">
      <t>マツジツ</t>
    </rPh>
    <rPh sb="11" eb="13">
      <t>ジテン</t>
    </rPh>
    <rPh sb="19" eb="21">
      <t>トクベツ</t>
    </rPh>
    <rPh sb="21" eb="23">
      <t>カクニン</t>
    </rPh>
    <rPh sb="23" eb="25">
      <t>シンセイ</t>
    </rPh>
    <rPh sb="28" eb="30">
      <t>バアイ</t>
    </rPh>
    <phoneticPr fontId="2"/>
  </si>
  <si>
    <t>※選択要件に応じた要件を満たすこと。（実績年度を除く。）
　・１－ロの場合は各年度がE≧Fであること。
　・１－ハの場合は各年度がE＞Fであること。</t>
    <rPh sb="1" eb="3">
      <t>センタク</t>
    </rPh>
    <rPh sb="3" eb="5">
      <t>ヨウケン</t>
    </rPh>
    <rPh sb="6" eb="7">
      <t>オウ</t>
    </rPh>
    <rPh sb="9" eb="11">
      <t>ヨウケン</t>
    </rPh>
    <rPh sb="12" eb="13">
      <t>ミ</t>
    </rPh>
    <rPh sb="35" eb="37">
      <t>バアイ</t>
    </rPh>
    <rPh sb="58" eb="60">
      <t>バアイ</t>
    </rPh>
    <rPh sb="61" eb="64">
      <t>カクネンド</t>
    </rPh>
    <phoneticPr fontId="2"/>
  </si>
  <si>
    <t>【用語の定義】</t>
    <rPh sb="1" eb="3">
      <t>ヨウゴ</t>
    </rPh>
    <rPh sb="4" eb="6">
      <t>テイギ</t>
    </rPh>
    <phoneticPr fontId="2"/>
  </si>
  <si>
    <t>○常用労働者</t>
    <rPh sb="1" eb="3">
      <t>ジョウヨウ</t>
    </rPh>
    <rPh sb="3" eb="6">
      <t>ロウドウシャ</t>
    </rPh>
    <phoneticPr fontId="2"/>
  </si>
  <si>
    <t>　期間を定めないで、又は１箇月以上の期間を定めて雇用されている労働者。事業主又は法人の代表者及び給与の支給を受けていない家族従事者（労働者のうち、事業主又は法人の代表者の親族である者をいう。）を除く。パートタイム労働者を含む。いわゆる使用人兼務役員は労働者に含みますが、役員は労働者に含みません。</t>
    <rPh sb="1" eb="3">
      <t>キカン</t>
    </rPh>
    <rPh sb="4" eb="5">
      <t>サダ</t>
    </rPh>
    <rPh sb="10" eb="11">
      <t>マタ</t>
    </rPh>
    <rPh sb="13" eb="14">
      <t>コ</t>
    </rPh>
    <rPh sb="14" eb="15">
      <t>ゲツ</t>
    </rPh>
    <rPh sb="15" eb="17">
      <t>イジョウ</t>
    </rPh>
    <rPh sb="18" eb="20">
      <t>キカン</t>
    </rPh>
    <rPh sb="21" eb="22">
      <t>サダ</t>
    </rPh>
    <rPh sb="24" eb="26">
      <t>コヨウ</t>
    </rPh>
    <rPh sb="31" eb="34">
      <t>ロウドウシャ</t>
    </rPh>
    <rPh sb="35" eb="38">
      <t>ジギョウヌシ</t>
    </rPh>
    <rPh sb="38" eb="39">
      <t>マタ</t>
    </rPh>
    <rPh sb="40" eb="42">
      <t>ホウジン</t>
    </rPh>
    <rPh sb="43" eb="46">
      <t>ダイヒョウシャ</t>
    </rPh>
    <rPh sb="46" eb="47">
      <t>オヨ</t>
    </rPh>
    <rPh sb="48" eb="50">
      <t>キュウヨ</t>
    </rPh>
    <rPh sb="51" eb="53">
      <t>シキュウ</t>
    </rPh>
    <rPh sb="54" eb="55">
      <t>ウ</t>
    </rPh>
    <rPh sb="60" eb="62">
      <t>カゾク</t>
    </rPh>
    <rPh sb="62" eb="65">
      <t>ジュウジシャ</t>
    </rPh>
    <rPh sb="66" eb="69">
      <t>ロウドウシャ</t>
    </rPh>
    <rPh sb="73" eb="76">
      <t>ジギョウヌシ</t>
    </rPh>
    <rPh sb="76" eb="77">
      <t>マタ</t>
    </rPh>
    <rPh sb="78" eb="80">
      <t>ホウジン</t>
    </rPh>
    <rPh sb="81" eb="84">
      <t>ダイヒョウシャ</t>
    </rPh>
    <rPh sb="85" eb="87">
      <t>シンゾク</t>
    </rPh>
    <rPh sb="90" eb="91">
      <t>シャ</t>
    </rPh>
    <rPh sb="97" eb="98">
      <t>ノゾ</t>
    </rPh>
    <rPh sb="106" eb="109">
      <t>ロウドウシャ</t>
    </rPh>
    <rPh sb="110" eb="111">
      <t>フク</t>
    </rPh>
    <phoneticPr fontId="2"/>
  </si>
  <si>
    <t>○パートタイム労働者</t>
    <rPh sb="7" eb="10">
      <t>ロウドウシャ</t>
    </rPh>
    <phoneticPr fontId="2"/>
  </si>
  <si>
    <t>　常用労働者のうち、１日の所定労働時間が一般の労働者よりも短い者又は１日の所定労働時間が一般の労働者と同じで１週の所定労働日数が一般の労働者よりも少ない者。</t>
    <rPh sb="1" eb="3">
      <t>ジョウヨウ</t>
    </rPh>
    <rPh sb="3" eb="6">
      <t>ロウドウシャ</t>
    </rPh>
    <rPh sb="11" eb="12">
      <t>ニチ</t>
    </rPh>
    <rPh sb="13" eb="15">
      <t>ショテイ</t>
    </rPh>
    <rPh sb="15" eb="17">
      <t>ロウドウ</t>
    </rPh>
    <rPh sb="17" eb="19">
      <t>ジカン</t>
    </rPh>
    <rPh sb="20" eb="22">
      <t>イッパン</t>
    </rPh>
    <rPh sb="23" eb="26">
      <t>ロウドウシャ</t>
    </rPh>
    <rPh sb="29" eb="30">
      <t>ミジカ</t>
    </rPh>
    <rPh sb="31" eb="32">
      <t>シャ</t>
    </rPh>
    <rPh sb="32" eb="33">
      <t>マタ</t>
    </rPh>
    <rPh sb="35" eb="36">
      <t>ニチ</t>
    </rPh>
    <rPh sb="37" eb="39">
      <t>ショテイ</t>
    </rPh>
    <rPh sb="39" eb="41">
      <t>ロウドウ</t>
    </rPh>
    <rPh sb="41" eb="43">
      <t>ジカン</t>
    </rPh>
    <rPh sb="44" eb="46">
      <t>イッパン</t>
    </rPh>
    <rPh sb="47" eb="50">
      <t>ロウドウシャ</t>
    </rPh>
    <rPh sb="51" eb="52">
      <t>オナ</t>
    </rPh>
    <rPh sb="55" eb="56">
      <t>シュウ</t>
    </rPh>
    <rPh sb="57" eb="59">
      <t>ショテイ</t>
    </rPh>
    <rPh sb="59" eb="61">
      <t>ロウドウ</t>
    </rPh>
    <rPh sb="61" eb="63">
      <t>ニッスウ</t>
    </rPh>
    <rPh sb="64" eb="66">
      <t>イッパン</t>
    </rPh>
    <rPh sb="67" eb="70">
      <t>ロウドウシャ</t>
    </rPh>
    <rPh sb="73" eb="74">
      <t>スク</t>
    </rPh>
    <rPh sb="76" eb="77">
      <t>シャ</t>
    </rPh>
    <phoneticPr fontId="2"/>
  </si>
  <si>
    <t>○現金給与総額</t>
    <rPh sb="1" eb="3">
      <t>ゲンキン</t>
    </rPh>
    <rPh sb="3" eb="5">
      <t>キュウヨ</t>
    </rPh>
    <rPh sb="5" eb="7">
      <t>ソウガク</t>
    </rPh>
    <phoneticPr fontId="2"/>
  </si>
  <si>
    <r>
      <t>　労働の代償として使用者が労働者に通貨で支払うもので、所得税、社会保険料、組合費、貯金等を差し引く前の金額で以下①及び②の合計。退職を事由に労働者に支払われる退職金</t>
    </r>
    <r>
      <rPr>
        <sz val="10"/>
        <color rgb="FFFF0000"/>
        <rFont val="ＭＳ Ｐゴシック"/>
        <family val="3"/>
        <charset val="128"/>
      </rPr>
      <t>及び非課税の通勤手当</t>
    </r>
    <r>
      <rPr>
        <sz val="10"/>
        <color theme="1"/>
        <rFont val="ＭＳ Ｐゴシック"/>
        <family val="3"/>
        <charset val="128"/>
      </rPr>
      <t>は含まれない。</t>
    </r>
    <rPh sb="1" eb="3">
      <t>ロウドウ</t>
    </rPh>
    <rPh sb="4" eb="6">
      <t>ダイショウ</t>
    </rPh>
    <rPh sb="9" eb="12">
      <t>シヨウシャ</t>
    </rPh>
    <rPh sb="13" eb="16">
      <t>ロウドウシャ</t>
    </rPh>
    <rPh sb="17" eb="19">
      <t>ツウカ</t>
    </rPh>
    <rPh sb="20" eb="22">
      <t>シハラ</t>
    </rPh>
    <rPh sb="27" eb="30">
      <t>ショトクゼイ</t>
    </rPh>
    <rPh sb="31" eb="33">
      <t>シャカイ</t>
    </rPh>
    <rPh sb="33" eb="36">
      <t>ホケンリョウ</t>
    </rPh>
    <rPh sb="37" eb="40">
      <t>クミアイヒ</t>
    </rPh>
    <rPh sb="41" eb="43">
      <t>チョキン</t>
    </rPh>
    <rPh sb="43" eb="44">
      <t>トウ</t>
    </rPh>
    <rPh sb="45" eb="46">
      <t>サ</t>
    </rPh>
    <rPh sb="47" eb="48">
      <t>ヒ</t>
    </rPh>
    <rPh sb="49" eb="50">
      <t>マエ</t>
    </rPh>
    <rPh sb="51" eb="53">
      <t>キンガク</t>
    </rPh>
    <rPh sb="54" eb="56">
      <t>イカ</t>
    </rPh>
    <rPh sb="57" eb="58">
      <t>オヨ</t>
    </rPh>
    <rPh sb="61" eb="63">
      <t>ゴウケイ</t>
    </rPh>
    <rPh sb="64" eb="66">
      <t>タイショク</t>
    </rPh>
    <rPh sb="67" eb="69">
      <t>ジユウ</t>
    </rPh>
    <rPh sb="70" eb="73">
      <t>ロウドウシャ</t>
    </rPh>
    <rPh sb="74" eb="76">
      <t>シハラ</t>
    </rPh>
    <rPh sb="79" eb="82">
      <t>タイショクキン</t>
    </rPh>
    <rPh sb="82" eb="83">
      <t>オヨ</t>
    </rPh>
    <rPh sb="84" eb="87">
      <t>ヒカゼイ</t>
    </rPh>
    <rPh sb="88" eb="90">
      <t>ツウキン</t>
    </rPh>
    <rPh sb="90" eb="92">
      <t>テアテ</t>
    </rPh>
    <rPh sb="93" eb="94">
      <t>フク</t>
    </rPh>
    <phoneticPr fontId="2"/>
  </si>
  <si>
    <t>①決まって支給する給与（労働協約、団体協約あるいは事業所の給与規則等によってあらかじめ定められている支給条件、算定方法によって支給される給与のことであって、「超過労働給与」を含む。）
②特別に支払われた給与（あらかじめ定められた契約や規則等によらないで、一時的又は突発的理由に基づいて労働者に現実に支払われた給与、新しい契約により過去にさかのぼって算出された給与の追給額、３か月を超える期間ごとに算定される住宅手当や通勤手当等、並びに賞与（ボーナス）のこと。）</t>
    <rPh sb="1" eb="2">
      <t>キ</t>
    </rPh>
    <rPh sb="5" eb="7">
      <t>シキュウ</t>
    </rPh>
    <rPh sb="9" eb="11">
      <t>キュウヨ</t>
    </rPh>
    <rPh sb="12" eb="14">
      <t>ロウドウ</t>
    </rPh>
    <rPh sb="14" eb="16">
      <t>キョウヤク</t>
    </rPh>
    <rPh sb="17" eb="19">
      <t>ダンタイ</t>
    </rPh>
    <rPh sb="19" eb="21">
      <t>キョウヤク</t>
    </rPh>
    <rPh sb="25" eb="28">
      <t>ジギョウショ</t>
    </rPh>
    <rPh sb="29" eb="31">
      <t>キュウヨ</t>
    </rPh>
    <rPh sb="31" eb="33">
      <t>キソク</t>
    </rPh>
    <rPh sb="33" eb="34">
      <t>トウ</t>
    </rPh>
    <rPh sb="43" eb="44">
      <t>サダ</t>
    </rPh>
    <rPh sb="50" eb="52">
      <t>シキュウ</t>
    </rPh>
    <rPh sb="52" eb="54">
      <t>ジョウケン</t>
    </rPh>
    <rPh sb="55" eb="57">
      <t>サンテイ</t>
    </rPh>
    <rPh sb="57" eb="59">
      <t>ホウホウ</t>
    </rPh>
    <rPh sb="63" eb="65">
      <t>シキュウ</t>
    </rPh>
    <rPh sb="68" eb="70">
      <t>キュウヨ</t>
    </rPh>
    <rPh sb="79" eb="81">
      <t>チョウカ</t>
    </rPh>
    <rPh sb="81" eb="83">
      <t>ロウドウ</t>
    </rPh>
    <rPh sb="83" eb="85">
      <t>キュウヨ</t>
    </rPh>
    <rPh sb="87" eb="88">
      <t>フク</t>
    </rPh>
    <rPh sb="93" eb="95">
      <t>トクベツ</t>
    </rPh>
    <rPh sb="96" eb="98">
      <t>シハラ</t>
    </rPh>
    <rPh sb="101" eb="103">
      <t>キュウヨ</t>
    </rPh>
    <rPh sb="109" eb="110">
      <t>サダ</t>
    </rPh>
    <rPh sb="114" eb="116">
      <t>ケイヤク</t>
    </rPh>
    <rPh sb="117" eb="119">
      <t>キソク</t>
    </rPh>
    <rPh sb="119" eb="120">
      <t>トウ</t>
    </rPh>
    <rPh sb="127" eb="130">
      <t>イチジテキ</t>
    </rPh>
    <rPh sb="130" eb="131">
      <t>マタ</t>
    </rPh>
    <rPh sb="132" eb="135">
      <t>トッパツテキ</t>
    </rPh>
    <rPh sb="135" eb="137">
      <t>リユウ</t>
    </rPh>
    <rPh sb="138" eb="139">
      <t>モト</t>
    </rPh>
    <rPh sb="142" eb="145">
      <t>ロウドウシャ</t>
    </rPh>
    <rPh sb="146" eb="148">
      <t>ゲンジツ</t>
    </rPh>
    <rPh sb="149" eb="151">
      <t>シハラ</t>
    </rPh>
    <rPh sb="154" eb="156">
      <t>キュウヨ</t>
    </rPh>
    <rPh sb="157" eb="158">
      <t>アタラ</t>
    </rPh>
    <rPh sb="160" eb="162">
      <t>ケイヤク</t>
    </rPh>
    <rPh sb="165" eb="167">
      <t>カコ</t>
    </rPh>
    <rPh sb="174" eb="176">
      <t>サンシュツ</t>
    </rPh>
    <rPh sb="179" eb="181">
      <t>キュウヨ</t>
    </rPh>
    <rPh sb="182" eb="184">
      <t>ツイキュウ</t>
    </rPh>
    <rPh sb="184" eb="185">
      <t>ガク</t>
    </rPh>
    <rPh sb="188" eb="189">
      <t>ゲツ</t>
    </rPh>
    <rPh sb="190" eb="191">
      <t>コ</t>
    </rPh>
    <rPh sb="193" eb="195">
      <t>キカン</t>
    </rPh>
    <rPh sb="198" eb="200">
      <t>サンテイ</t>
    </rPh>
    <rPh sb="203" eb="205">
      <t>ジュウタク</t>
    </rPh>
    <rPh sb="205" eb="207">
      <t>テアテ</t>
    </rPh>
    <rPh sb="208" eb="210">
      <t>ツウキン</t>
    </rPh>
    <rPh sb="210" eb="212">
      <t>テアテ</t>
    </rPh>
    <rPh sb="212" eb="213">
      <t>トウ</t>
    </rPh>
    <rPh sb="214" eb="215">
      <t>ナラ</t>
    </rPh>
    <rPh sb="217" eb="219">
      <t>ショウヨ</t>
    </rPh>
    <phoneticPr fontId="2"/>
  </si>
  <si>
    <t>○平均一人当たり給与額</t>
    <rPh sb="1" eb="3">
      <t>ヘイキン</t>
    </rPh>
    <rPh sb="3" eb="5">
      <t>ヒトリ</t>
    </rPh>
    <rPh sb="5" eb="6">
      <t>ア</t>
    </rPh>
    <rPh sb="8" eb="11">
      <t>キュウヨガク</t>
    </rPh>
    <phoneticPr fontId="2"/>
  </si>
  <si>
    <t>　事業年度の各月における常用労働者一人当たりの現金給与総額（決まって支給する現金給与額及び特別に支払われた現金給与額の合計額をいう。）の当該事業年度における合計額を当該事業年度の月数で除して得た額</t>
  </si>
  <si>
    <t>Ⅴ．（選択要件が１－ハの場合は記載不要）</t>
    <rPh sb="3" eb="5">
      <t>センタク</t>
    </rPh>
    <rPh sb="5" eb="7">
      <t>ヨウケン</t>
    </rPh>
    <rPh sb="12" eb="14">
      <t>バアイ</t>
    </rPh>
    <rPh sb="15" eb="17">
      <t>キサイ</t>
    </rPh>
    <rPh sb="17" eb="19">
      <t>フヨウ</t>
    </rPh>
    <phoneticPr fontId="2"/>
  </si>
  <si>
    <t>　　確認の対象とする事業所の常用労働者の平均一人当たり給与額の増加見込みが要件を満たすか判定するため、黄色セルに必要事項を記載してください。</t>
    <rPh sb="2" eb="4">
      <t>カクニン</t>
    </rPh>
    <rPh sb="5" eb="7">
      <t>タイショウ</t>
    </rPh>
    <rPh sb="10" eb="13">
      <t>ジギョウショ</t>
    </rPh>
    <rPh sb="14" eb="16">
      <t>ジョウヨウ</t>
    </rPh>
    <rPh sb="16" eb="19">
      <t>ロウドウシャ</t>
    </rPh>
    <rPh sb="20" eb="22">
      <t>ヘイキン</t>
    </rPh>
    <rPh sb="22" eb="24">
      <t>ヒトリ</t>
    </rPh>
    <rPh sb="24" eb="25">
      <t>ア</t>
    </rPh>
    <rPh sb="27" eb="30">
      <t>キュウヨガク</t>
    </rPh>
    <rPh sb="31" eb="33">
      <t>ゾウカ</t>
    </rPh>
    <rPh sb="33" eb="35">
      <t>ミコミ</t>
    </rPh>
    <rPh sb="37" eb="39">
      <t>ヨウケン</t>
    </rPh>
    <rPh sb="40" eb="41">
      <t>ミ</t>
    </rPh>
    <rPh sb="44" eb="46">
      <t>ハンテイ</t>
    </rPh>
    <rPh sb="51" eb="53">
      <t>キイロ</t>
    </rPh>
    <rPh sb="56" eb="58">
      <t>ヒツヨウ</t>
    </rPh>
    <rPh sb="58" eb="60">
      <t>ジコウ</t>
    </rPh>
    <rPh sb="61" eb="63">
      <t>キサイ</t>
    </rPh>
    <phoneticPr fontId="2"/>
  </si>
  <si>
    <t>基準事業年度（実績）</t>
    <rPh sb="0" eb="2">
      <t>キジュン</t>
    </rPh>
    <rPh sb="2" eb="4">
      <t>ジギョウ</t>
    </rPh>
    <rPh sb="4" eb="6">
      <t>ネンド</t>
    </rPh>
    <rPh sb="7" eb="9">
      <t>ジッセキ</t>
    </rPh>
    <phoneticPr fontId="2"/>
  </si>
  <si>
    <t>特別基準事業年度（実績）</t>
  </si>
  <si>
    <t>措置終了事業年度（見込）</t>
    <rPh sb="0" eb="2">
      <t>ソチ</t>
    </rPh>
    <rPh sb="2" eb="4">
      <t>シュウリョウ</t>
    </rPh>
    <rPh sb="4" eb="6">
      <t>ジギョウ</t>
    </rPh>
    <rPh sb="6" eb="8">
      <t>ネンド</t>
    </rPh>
    <rPh sb="9" eb="11">
      <t>ミコミ</t>
    </rPh>
    <phoneticPr fontId="2"/>
  </si>
  <si>
    <t>月</t>
    <rPh sb="0" eb="1">
      <t>ツキ</t>
    </rPh>
    <phoneticPr fontId="2"/>
  </si>
  <si>
    <t>常用労働者への現金給与総額の合計（円）</t>
    <rPh sb="0" eb="2">
      <t>ジョウヨウ</t>
    </rPh>
    <rPh sb="2" eb="5">
      <t>ロウドウシャ</t>
    </rPh>
    <rPh sb="7" eb="9">
      <t>ゲンキン</t>
    </rPh>
    <rPh sb="9" eb="11">
      <t>キュウヨ</t>
    </rPh>
    <rPh sb="11" eb="13">
      <t>ソウガク</t>
    </rPh>
    <rPh sb="14" eb="16">
      <t>ゴウケイ</t>
    </rPh>
    <rPh sb="17" eb="18">
      <t>エン</t>
    </rPh>
    <phoneticPr fontId="2"/>
  </si>
  <si>
    <t>常用労働者数(人）</t>
    <rPh sb="0" eb="2">
      <t>ジョウヨウ</t>
    </rPh>
    <rPh sb="2" eb="5">
      <t>ロウドウシャ</t>
    </rPh>
    <rPh sb="5" eb="6">
      <t>スウ</t>
    </rPh>
    <rPh sb="7" eb="8">
      <t>ニン</t>
    </rPh>
    <phoneticPr fontId="2"/>
  </si>
  <si>
    <r>
      <rPr>
        <sz val="11"/>
        <color theme="1"/>
        <rFont val="ＭＳ Ｐゴシック"/>
        <family val="3"/>
        <charset val="128"/>
      </rPr>
      <t>一人平均給与総額
（円）</t>
    </r>
    <r>
      <rPr>
        <sz val="9"/>
        <color theme="1"/>
        <rFont val="ＭＳ Ｐゴシック"/>
        <family val="3"/>
        <charset val="128"/>
      </rPr>
      <t>（自動計算）</t>
    </r>
    <rPh sb="0" eb="2">
      <t>ヒトリ</t>
    </rPh>
    <rPh sb="2" eb="4">
      <t>ヘイキン</t>
    </rPh>
    <rPh sb="4" eb="6">
      <t>キュウヨ</t>
    </rPh>
    <rPh sb="6" eb="8">
      <t>ソウガク</t>
    </rPh>
    <rPh sb="10" eb="11">
      <t>エン</t>
    </rPh>
    <rPh sb="13" eb="15">
      <t>ジドウ</t>
    </rPh>
    <rPh sb="15" eb="17">
      <t>ケイサン</t>
    </rPh>
    <phoneticPr fontId="2"/>
  </si>
  <si>
    <t>平均一人当たり給与額(g)</t>
    <phoneticPr fontId="2"/>
  </si>
  <si>
    <t>平均一人当たり給与額(g')</t>
    <phoneticPr fontId="2"/>
  </si>
  <si>
    <t>平均一人当たり給与額(H)</t>
    <rPh sb="0" eb="2">
      <t>ヘイキン</t>
    </rPh>
    <rPh sb="2" eb="4">
      <t>ヒトリ</t>
    </rPh>
    <rPh sb="4" eb="5">
      <t>ア</t>
    </rPh>
    <rPh sb="7" eb="10">
      <t>キュウヨガク</t>
    </rPh>
    <phoneticPr fontId="2"/>
  </si>
  <si>
    <t>措置の実施が平均一人当たり給与額の増加（見込み）に
寄与する理由</t>
    <rPh sb="6" eb="8">
      <t>ヘイキン</t>
    </rPh>
    <rPh sb="8" eb="10">
      <t>ヒトリ</t>
    </rPh>
    <rPh sb="10" eb="11">
      <t>ア</t>
    </rPh>
    <rPh sb="13" eb="16">
      <t>キュウヨガク</t>
    </rPh>
    <phoneticPr fontId="2"/>
  </si>
  <si>
    <r>
      <rPr>
        <sz val="10"/>
        <color rgb="FF000000"/>
        <rFont val="ＭＳ Ｐゴシック"/>
        <family val="3"/>
        <charset val="128"/>
      </rPr>
      <t>※　</t>
    </r>
    <r>
      <rPr>
        <b/>
        <u/>
        <sz val="10"/>
        <color rgb="FF000000"/>
        <rFont val="ＭＳ Ｐゴシック"/>
        <family val="3"/>
        <charset val="128"/>
      </rPr>
      <t xml:space="preserve">基準事業年度については、賃金台帳・源泉徴収簿の写し等計算過程で用いた数字の根拠となる資料（特別確認申請の場合は、特別基準事業年度における資料も含む。）を添付してください。
</t>
    </r>
    <r>
      <rPr>
        <sz val="10"/>
        <color rgb="FF000000"/>
        <rFont val="ＭＳ Ｐゴシック"/>
        <family val="3"/>
        <charset val="128"/>
      </rPr>
      <t>※　その他記載にあたっては、前ページの用語の定義を必ずご覧ください。</t>
    </r>
    <rPh sb="28" eb="30">
      <t>ケイサン</t>
    </rPh>
    <rPh sb="30" eb="32">
      <t>カテイ</t>
    </rPh>
    <rPh sb="33" eb="34">
      <t>モチ</t>
    </rPh>
    <rPh sb="36" eb="38">
      <t>スウジ</t>
    </rPh>
    <rPh sb="39" eb="41">
      <t>コンキョ</t>
    </rPh>
    <rPh sb="44" eb="46">
      <t>シリョウ</t>
    </rPh>
    <rPh sb="70" eb="72">
      <t>シリョウ</t>
    </rPh>
    <rPh sb="102" eb="103">
      <t>マエ</t>
    </rPh>
    <phoneticPr fontId="2"/>
  </si>
  <si>
    <r>
      <t xml:space="preserve">基準平均一人当たり給与額（G）
</t>
    </r>
    <r>
      <rPr>
        <sz val="10"/>
        <color theme="1"/>
        <rFont val="ＭＳ Ｐゴシック"/>
        <family val="3"/>
        <charset val="128"/>
      </rPr>
      <t>（g又はg'のうち大きい額）</t>
    </r>
    <phoneticPr fontId="2"/>
  </si>
  <si>
    <r>
      <t xml:space="preserve">平均一人当たり給与額増加率(I)
</t>
    </r>
    <r>
      <rPr>
        <sz val="10"/>
        <color theme="1"/>
        <rFont val="ＭＳ Ｐゴシック"/>
        <family val="3"/>
        <charset val="128"/>
      </rPr>
      <t>（(H-G）/G×100）</t>
    </r>
    <rPh sb="0" eb="2">
      <t>ヘイキン</t>
    </rPh>
    <rPh sb="2" eb="4">
      <t>ヒトリ</t>
    </rPh>
    <rPh sb="4" eb="5">
      <t>ア</t>
    </rPh>
    <rPh sb="7" eb="10">
      <t>キュウヨガク</t>
    </rPh>
    <rPh sb="10" eb="12">
      <t>ゾウカ</t>
    </rPh>
    <rPh sb="12" eb="13">
      <t>リツ</t>
    </rPh>
    <phoneticPr fontId="2"/>
  </si>
  <si>
    <t>平均一人当たり給与額増加率の基準(J)</t>
    <rPh sb="0" eb="2">
      <t>ヘイキン</t>
    </rPh>
    <rPh sb="2" eb="4">
      <t>ヒトリ</t>
    </rPh>
    <rPh sb="4" eb="5">
      <t>ア</t>
    </rPh>
    <rPh sb="7" eb="10">
      <t>キュウヨガク</t>
    </rPh>
    <rPh sb="10" eb="13">
      <t>ゾウカリツ</t>
    </rPh>
    <rPh sb="14" eb="16">
      <t>キジュン</t>
    </rPh>
    <phoneticPr fontId="2"/>
  </si>
  <si>
    <r>
      <t>判定</t>
    </r>
    <r>
      <rPr>
        <sz val="10"/>
        <color theme="1"/>
        <rFont val="ＭＳ Ｐゴシック"/>
        <family val="3"/>
        <charset val="128"/>
      </rPr>
      <t xml:space="preserve">
（I≧Jであること）</t>
    </r>
    <rPh sb="0" eb="2">
      <t>ハンテイ</t>
    </rPh>
    <phoneticPr fontId="2"/>
  </si>
  <si>
    <t>Ⅵ．要件への該当性まとめ（自動表示のため、記載不要です。）</t>
    <rPh sb="2" eb="4">
      <t>ヨウケン</t>
    </rPh>
    <rPh sb="6" eb="9">
      <t>ガイトウセイ</t>
    </rPh>
    <rPh sb="13" eb="15">
      <t>ジドウ</t>
    </rPh>
    <rPh sb="15" eb="17">
      <t>ヒョウジ</t>
    </rPh>
    <rPh sb="21" eb="23">
      <t>キサイ</t>
    </rPh>
    <rPh sb="23" eb="25">
      <t>フヨウ</t>
    </rPh>
    <phoneticPr fontId="2"/>
  </si>
  <si>
    <t>付加価値額の増加要件</t>
    <rPh sb="0" eb="2">
      <t>フカ</t>
    </rPh>
    <rPh sb="2" eb="5">
      <t>カチガク</t>
    </rPh>
    <rPh sb="6" eb="8">
      <t>ゾウカ</t>
    </rPh>
    <rPh sb="8" eb="10">
      <t>ヨウケン</t>
    </rPh>
    <phoneticPr fontId="2"/>
  </si>
  <si>
    <t>判定</t>
    <rPh sb="0" eb="2">
      <t>ハンテイ</t>
    </rPh>
    <phoneticPr fontId="2"/>
  </si>
  <si>
    <t>常用労働者数の維持要件</t>
    <rPh sb="0" eb="2">
      <t>ジョウヨウ</t>
    </rPh>
    <rPh sb="2" eb="5">
      <t>ロウドウシャ</t>
    </rPh>
    <rPh sb="5" eb="6">
      <t>スウ</t>
    </rPh>
    <rPh sb="7" eb="9">
      <t>イジ</t>
    </rPh>
    <rPh sb="9" eb="11">
      <t>ヨウケン</t>
    </rPh>
    <phoneticPr fontId="2"/>
  </si>
  <si>
    <t>平均一人当たり給与額の増加要件</t>
    <rPh sb="0" eb="2">
      <t>ヘイキン</t>
    </rPh>
    <rPh sb="2" eb="4">
      <t>ヒトリ</t>
    </rPh>
    <rPh sb="4" eb="5">
      <t>ア</t>
    </rPh>
    <rPh sb="7" eb="10">
      <t>キュウヨガク</t>
    </rPh>
    <rPh sb="11" eb="13">
      <t>ゾウカ</t>
    </rPh>
    <rPh sb="13" eb="15">
      <t>ヨウケン</t>
    </rPh>
    <phoneticPr fontId="2"/>
  </si>
  <si>
    <t>（別紙４）</t>
    <rPh sb="1" eb="3">
      <t>ベッシ</t>
    </rPh>
    <phoneticPr fontId="2"/>
  </si>
  <si>
    <t>■新設事業所（類似事業所を有し、新設事業所に係る付加価値額が算出可能な場合）に係る事項（パターン２－イ）</t>
    <rPh sb="1" eb="3">
      <t>シンセツ</t>
    </rPh>
    <rPh sb="3" eb="6">
      <t>ジギョウショ</t>
    </rPh>
    <rPh sb="7" eb="9">
      <t>ルイジ</t>
    </rPh>
    <rPh sb="9" eb="12">
      <t>ジギョウショ</t>
    </rPh>
    <rPh sb="13" eb="14">
      <t>ユウ</t>
    </rPh>
    <rPh sb="16" eb="18">
      <t>シンセツ</t>
    </rPh>
    <rPh sb="18" eb="21">
      <t>ジギョウショ</t>
    </rPh>
    <rPh sb="22" eb="23">
      <t>カカ</t>
    </rPh>
    <rPh sb="24" eb="26">
      <t>フカ</t>
    </rPh>
    <rPh sb="26" eb="29">
      <t>カチガク</t>
    </rPh>
    <rPh sb="30" eb="32">
      <t>サンシュツ</t>
    </rPh>
    <rPh sb="32" eb="34">
      <t>カノウ</t>
    </rPh>
    <rPh sb="35" eb="37">
      <t>バアイ</t>
    </rPh>
    <rPh sb="39" eb="40">
      <t>カカ</t>
    </rPh>
    <rPh sb="41" eb="43">
      <t>ジコウ</t>
    </rPh>
    <phoneticPr fontId="2"/>
  </si>
  <si>
    <t>Ⅰ．類似事業所について、黄色セルに必要事項を記載してください。</t>
    <rPh sb="2" eb="4">
      <t>ルイジ</t>
    </rPh>
    <rPh sb="4" eb="7">
      <t>ジギョウショ</t>
    </rPh>
    <rPh sb="12" eb="14">
      <t>キイロ</t>
    </rPh>
    <rPh sb="17" eb="19">
      <t>ヒツヨウ</t>
    </rPh>
    <rPh sb="19" eb="21">
      <t>ジコウ</t>
    </rPh>
    <rPh sb="22" eb="24">
      <t>キサイ</t>
    </rPh>
    <phoneticPr fontId="2"/>
  </si>
  <si>
    <t>新設事業所との類似性</t>
    <rPh sb="0" eb="2">
      <t>シンセツ</t>
    </rPh>
    <rPh sb="2" eb="5">
      <t>ジギョウショ</t>
    </rPh>
    <rPh sb="7" eb="10">
      <t>ルイジセイ</t>
    </rPh>
    <phoneticPr fontId="2"/>
  </si>
  <si>
    <t>　</t>
  </si>
  <si>
    <t>施設類型が一致</t>
    <rPh sb="0" eb="2">
      <t>シセツ</t>
    </rPh>
    <rPh sb="2" eb="4">
      <t>ルイケイ</t>
    </rPh>
    <rPh sb="5" eb="7">
      <t>イッチ</t>
    </rPh>
    <phoneticPr fontId="2"/>
  </si>
  <si>
    <r>
      <t>※観光地形成促進地域の場合は</t>
    </r>
    <r>
      <rPr>
        <u/>
        <sz val="8"/>
        <color rgb="FFFF0000"/>
        <rFont val="ＭＳ Ｐゴシック"/>
        <family val="3"/>
        <charset val="128"/>
        <scheme val="minor"/>
      </rPr>
      <t>本項目のみ選択可能</t>
    </r>
    <r>
      <rPr>
        <sz val="8"/>
        <color rgb="FFFF0000"/>
        <rFont val="ＭＳ Ｐゴシック"/>
        <family val="2"/>
        <charset val="128"/>
        <scheme val="minor"/>
      </rPr>
      <t>。
※他地域の場合は、</t>
    </r>
    <r>
      <rPr>
        <u/>
        <sz val="8"/>
        <color rgb="FFFF0000"/>
        <rFont val="ＭＳ Ｐゴシック"/>
        <family val="3"/>
        <charset val="128"/>
        <scheme val="minor"/>
      </rPr>
      <t>本項目は選択不可能</t>
    </r>
    <r>
      <rPr>
        <sz val="8"/>
        <color rgb="FFFF0000"/>
        <rFont val="ＭＳ Ｐゴシック"/>
        <family val="2"/>
        <charset val="128"/>
        <scheme val="minor"/>
      </rPr>
      <t>。</t>
    </r>
    <rPh sb="1" eb="4">
      <t>カンコウチ</t>
    </rPh>
    <rPh sb="4" eb="6">
      <t>ケイセイ</t>
    </rPh>
    <rPh sb="6" eb="8">
      <t>ソクシン</t>
    </rPh>
    <rPh sb="8" eb="10">
      <t>チイキ</t>
    </rPh>
    <rPh sb="11" eb="13">
      <t>バアイ</t>
    </rPh>
    <rPh sb="14" eb="17">
      <t>ホンコウモク</t>
    </rPh>
    <rPh sb="19" eb="21">
      <t>センタク</t>
    </rPh>
    <rPh sb="21" eb="23">
      <t>カノウ</t>
    </rPh>
    <rPh sb="26" eb="29">
      <t>タチイキ</t>
    </rPh>
    <rPh sb="30" eb="32">
      <t>バアイ</t>
    </rPh>
    <rPh sb="34" eb="37">
      <t>ホンコウモク</t>
    </rPh>
    <rPh sb="38" eb="40">
      <t>センタク</t>
    </rPh>
    <rPh sb="40" eb="43">
      <t>フカノウ</t>
    </rPh>
    <phoneticPr fontId="2"/>
  </si>
  <si>
    <t>（施設類型を記載）</t>
    <rPh sb="1" eb="3">
      <t>シセツ</t>
    </rPh>
    <rPh sb="3" eb="5">
      <t>ルイケイ</t>
    </rPh>
    <rPh sb="6" eb="8">
      <t>キサイ</t>
    </rPh>
    <phoneticPr fontId="2"/>
  </si>
  <si>
    <t>※施設類型は、「別紙１（観光）」シートの「整備する施設類型」から選択すること。</t>
    <rPh sb="1" eb="3">
      <t>シセツ</t>
    </rPh>
    <rPh sb="3" eb="5">
      <t>ルイケイ</t>
    </rPh>
    <rPh sb="8" eb="10">
      <t>ベッシ</t>
    </rPh>
    <rPh sb="12" eb="14">
      <t>カンコウ</t>
    </rPh>
    <rPh sb="21" eb="23">
      <t>セイビ</t>
    </rPh>
    <rPh sb="25" eb="27">
      <t>シセツ</t>
    </rPh>
    <rPh sb="27" eb="29">
      <t>ルイケイ</t>
    </rPh>
    <rPh sb="32" eb="34">
      <t>センタク</t>
    </rPh>
    <phoneticPr fontId="2"/>
  </si>
  <si>
    <t>事業内容が同一</t>
    <rPh sb="0" eb="2">
      <t>ジギョウ</t>
    </rPh>
    <rPh sb="2" eb="4">
      <t>ナイヨウ</t>
    </rPh>
    <rPh sb="5" eb="7">
      <t>ドウイツ</t>
    </rPh>
    <phoneticPr fontId="2"/>
  </si>
  <si>
    <t>（具体的な事業内容を記載）</t>
    <rPh sb="1" eb="4">
      <t>グタイテキ</t>
    </rPh>
    <rPh sb="5" eb="7">
      <t>ジギョウ</t>
    </rPh>
    <rPh sb="7" eb="9">
      <t>ナイヨウ</t>
    </rPh>
    <rPh sb="10" eb="12">
      <t>キサイ</t>
    </rPh>
    <phoneticPr fontId="2"/>
  </si>
  <si>
    <t>その他</t>
    <rPh sb="2" eb="3">
      <t>タ</t>
    </rPh>
    <phoneticPr fontId="2"/>
  </si>
  <si>
    <t>（具体的な類似性を記載）</t>
    <rPh sb="1" eb="4">
      <t>グタイテキ</t>
    </rPh>
    <rPh sb="5" eb="8">
      <t>ルイジセイ</t>
    </rPh>
    <rPh sb="9" eb="11">
      <t>キサイ</t>
    </rPh>
    <phoneticPr fontId="2"/>
  </si>
  <si>
    <t>所在地区分</t>
    <rPh sb="0" eb="3">
      <t>ショザイチ</t>
    </rPh>
    <rPh sb="3" eb="5">
      <t>クブン</t>
    </rPh>
    <phoneticPr fontId="2"/>
  </si>
  <si>
    <t>沖縄県内</t>
    <rPh sb="0" eb="3">
      <t>オキナワケン</t>
    </rPh>
    <rPh sb="3" eb="4">
      <t>ナイ</t>
    </rPh>
    <phoneticPr fontId="2"/>
  </si>
  <si>
    <r>
      <t>沖縄県外（国内）</t>
    </r>
    <r>
      <rPr>
        <sz val="9"/>
        <color rgb="FFFF0000"/>
        <rFont val="ＭＳ Ｐゴシック"/>
        <family val="3"/>
        <charset val="128"/>
        <scheme val="minor"/>
      </rPr>
      <t>　</t>
    </r>
    <r>
      <rPr>
        <u/>
        <sz val="8"/>
        <color rgb="FFFF0000"/>
        <rFont val="ＭＳ Ｐゴシック"/>
        <family val="3"/>
        <charset val="128"/>
        <scheme val="minor"/>
      </rPr>
      <t>※沖縄県外（国内）を選択した場合は、以下も記載すること。</t>
    </r>
    <rPh sb="0" eb="2">
      <t>オキナワ</t>
    </rPh>
    <rPh sb="2" eb="4">
      <t>ケンガイ</t>
    </rPh>
    <rPh sb="5" eb="7">
      <t>コクナイ</t>
    </rPh>
    <rPh sb="10" eb="12">
      <t>オキナワ</t>
    </rPh>
    <rPh sb="12" eb="14">
      <t>ケンガイ</t>
    </rPh>
    <rPh sb="15" eb="17">
      <t>コクナイ</t>
    </rPh>
    <rPh sb="19" eb="21">
      <t>センタク</t>
    </rPh>
    <rPh sb="23" eb="25">
      <t>バアイ</t>
    </rPh>
    <rPh sb="27" eb="29">
      <t>イカ</t>
    </rPh>
    <rPh sb="30" eb="32">
      <t>キサイ</t>
    </rPh>
    <phoneticPr fontId="2"/>
  </si>
  <si>
    <r>
      <t xml:space="preserve">付加価値額補正率関係
</t>
    </r>
    <r>
      <rPr>
        <sz val="8"/>
        <color theme="1"/>
        <rFont val="ＭＳ Ｐゴシック"/>
        <family val="3"/>
        <charset val="128"/>
        <scheme val="minor"/>
      </rPr>
      <t>　※所在地区分が沖縄県外（国内）
　の場合のみ記載すること。</t>
    </r>
    <rPh sb="0" eb="2">
      <t>フカ</t>
    </rPh>
    <rPh sb="2" eb="5">
      <t>カチガク</t>
    </rPh>
    <rPh sb="5" eb="7">
      <t>ホセイ</t>
    </rPh>
    <rPh sb="7" eb="8">
      <t>リツ</t>
    </rPh>
    <rPh sb="8" eb="10">
      <t>カンケイ</t>
    </rPh>
    <rPh sb="13" eb="16">
      <t>ショザイチ</t>
    </rPh>
    <rPh sb="16" eb="18">
      <t>クブン</t>
    </rPh>
    <rPh sb="19" eb="21">
      <t>オキナワ</t>
    </rPh>
    <rPh sb="21" eb="23">
      <t>ケンガイ</t>
    </rPh>
    <rPh sb="24" eb="26">
      <t>コクナイ</t>
    </rPh>
    <rPh sb="30" eb="32">
      <t>バアイ</t>
    </rPh>
    <rPh sb="34" eb="36">
      <t>キサイ</t>
    </rPh>
    <phoneticPr fontId="2"/>
  </si>
  <si>
    <t>　所在都道府県の一人当たり県民所得（A）　（千円）</t>
    <rPh sb="1" eb="3">
      <t>ショザイ</t>
    </rPh>
    <rPh sb="3" eb="7">
      <t>トドウフケン</t>
    </rPh>
    <rPh sb="8" eb="10">
      <t>ヒトリ</t>
    </rPh>
    <rPh sb="10" eb="11">
      <t>ア</t>
    </rPh>
    <rPh sb="13" eb="15">
      <t>ケンミン</t>
    </rPh>
    <rPh sb="15" eb="17">
      <t>ショトク</t>
    </rPh>
    <rPh sb="22" eb="23">
      <t>セン</t>
    </rPh>
    <rPh sb="23" eb="24">
      <t>エン</t>
    </rPh>
    <phoneticPr fontId="2"/>
  </si>
  <si>
    <r>
      <t xml:space="preserve">給与額補正率関係
</t>
    </r>
    <r>
      <rPr>
        <sz val="8"/>
        <color theme="1"/>
        <rFont val="ＭＳ Ｐゴシック"/>
        <family val="3"/>
        <charset val="128"/>
      </rPr>
      <t>　※所在地区分が沖縄県外（国内）
　の場合のみ記載すること。</t>
    </r>
    <rPh sb="0" eb="3">
      <t>キュウヨガク</t>
    </rPh>
    <rPh sb="3" eb="5">
      <t>ホセイ</t>
    </rPh>
    <rPh sb="5" eb="6">
      <t>リツ</t>
    </rPh>
    <rPh sb="6" eb="8">
      <t>カンケイ</t>
    </rPh>
    <rPh sb="11" eb="14">
      <t>ショザイチ</t>
    </rPh>
    <rPh sb="14" eb="16">
      <t>クブン</t>
    </rPh>
    <rPh sb="17" eb="19">
      <t>オキナワ</t>
    </rPh>
    <rPh sb="19" eb="21">
      <t>ケンガイ</t>
    </rPh>
    <rPh sb="22" eb="24">
      <t>コクナイ</t>
    </rPh>
    <rPh sb="28" eb="30">
      <t>バアイ</t>
    </rPh>
    <rPh sb="32" eb="34">
      <t>キサイ</t>
    </rPh>
    <phoneticPr fontId="2"/>
  </si>
  <si>
    <r>
      <rPr>
        <sz val="10"/>
        <color theme="1"/>
        <rFont val="ＭＳ Ｐゴシック"/>
        <family val="3"/>
        <charset val="128"/>
      </rPr>
      <t>　所在都道府県の毎月勤労統計調査の地方調査
　における現金給与総額（あ）　（円）</t>
    </r>
    <r>
      <rPr>
        <sz val="11"/>
        <color theme="1"/>
        <rFont val="ＭＳ Ｐゴシック"/>
        <family val="3"/>
        <charset val="128"/>
      </rPr>
      <t>　</t>
    </r>
    <r>
      <rPr>
        <u/>
        <sz val="8"/>
        <color rgb="FFFF0000"/>
        <rFont val="ＭＳ Ｐゴシック"/>
        <family val="3"/>
        <charset val="128"/>
      </rPr>
      <t>※（い）と同月のもの。</t>
    </r>
    <rPh sb="1" eb="3">
      <t>ショザイ</t>
    </rPh>
    <rPh sb="3" eb="7">
      <t>トドウフケン</t>
    </rPh>
    <rPh sb="8" eb="10">
      <t>マイツキ</t>
    </rPh>
    <rPh sb="10" eb="12">
      <t>キンロウ</t>
    </rPh>
    <rPh sb="12" eb="14">
      <t>トウケイ</t>
    </rPh>
    <rPh sb="14" eb="16">
      <t>チョウサ</t>
    </rPh>
    <rPh sb="17" eb="19">
      <t>チホウ</t>
    </rPh>
    <rPh sb="19" eb="21">
      <t>チョウサ</t>
    </rPh>
    <rPh sb="27" eb="29">
      <t>ゲンキン</t>
    </rPh>
    <rPh sb="29" eb="31">
      <t>キュウヨ</t>
    </rPh>
    <rPh sb="31" eb="33">
      <t>ソウガク</t>
    </rPh>
    <rPh sb="38" eb="39">
      <t>エン</t>
    </rPh>
    <rPh sb="46" eb="48">
      <t>ドウゲツ</t>
    </rPh>
    <phoneticPr fontId="2"/>
  </si>
  <si>
    <t>　沖縄県の一人当たり県民所得（B）　（千円）</t>
    <rPh sb="1" eb="3">
      <t>オキナワ</t>
    </rPh>
    <rPh sb="3" eb="4">
      <t>ケン</t>
    </rPh>
    <rPh sb="5" eb="7">
      <t>ヒトリ</t>
    </rPh>
    <rPh sb="7" eb="8">
      <t>ア</t>
    </rPh>
    <rPh sb="10" eb="12">
      <t>ケンミン</t>
    </rPh>
    <rPh sb="12" eb="14">
      <t>ショトク</t>
    </rPh>
    <rPh sb="19" eb="20">
      <t>セン</t>
    </rPh>
    <rPh sb="20" eb="21">
      <t>エン</t>
    </rPh>
    <phoneticPr fontId="2"/>
  </si>
  <si>
    <t>　沖縄県が直近に公表した毎月勤労統計調査の
　地方調査における現金給与総額（い）　（円）</t>
    <rPh sb="1" eb="4">
      <t>オキナワケン</t>
    </rPh>
    <rPh sb="5" eb="7">
      <t>チョッキン</t>
    </rPh>
    <rPh sb="8" eb="10">
      <t>コウヒョウ</t>
    </rPh>
    <rPh sb="12" eb="14">
      <t>マイツキ</t>
    </rPh>
    <rPh sb="14" eb="16">
      <t>キンロウ</t>
    </rPh>
    <rPh sb="16" eb="18">
      <t>トウケイ</t>
    </rPh>
    <rPh sb="18" eb="20">
      <t>チョウサ</t>
    </rPh>
    <rPh sb="23" eb="25">
      <t>チホウ</t>
    </rPh>
    <rPh sb="25" eb="27">
      <t>チョウサ</t>
    </rPh>
    <rPh sb="31" eb="33">
      <t>ゲンキン</t>
    </rPh>
    <rPh sb="33" eb="35">
      <t>キュウヨ</t>
    </rPh>
    <rPh sb="35" eb="37">
      <t>ソウガク</t>
    </rPh>
    <rPh sb="42" eb="43">
      <t>エン</t>
    </rPh>
    <phoneticPr fontId="2"/>
  </si>
  <si>
    <t>　付加価値額補正率（C）・・・B/A</t>
    <rPh sb="1" eb="3">
      <t>フカ</t>
    </rPh>
    <rPh sb="3" eb="5">
      <t>カチ</t>
    </rPh>
    <rPh sb="5" eb="6">
      <t>ガク</t>
    </rPh>
    <rPh sb="6" eb="8">
      <t>ホセイ</t>
    </rPh>
    <rPh sb="8" eb="9">
      <t>リツ</t>
    </rPh>
    <phoneticPr fontId="2"/>
  </si>
  <si>
    <t>　給与額補正率（う）・・・い/あ</t>
    <rPh sb="1" eb="4">
      <t>キュウヨガク</t>
    </rPh>
    <rPh sb="4" eb="6">
      <t>ホセイ</t>
    </rPh>
    <rPh sb="6" eb="7">
      <t>リツ</t>
    </rPh>
    <phoneticPr fontId="2"/>
  </si>
  <si>
    <t>※都道府県別の一人当たり県民所得については、内閣府ホームページ（右記）を参照。</t>
    <rPh sb="1" eb="5">
      <t>トドウフケン</t>
    </rPh>
    <rPh sb="5" eb="6">
      <t>ベツ</t>
    </rPh>
    <rPh sb="7" eb="9">
      <t>ヒトリ</t>
    </rPh>
    <rPh sb="9" eb="10">
      <t>ア</t>
    </rPh>
    <rPh sb="12" eb="14">
      <t>ケンミン</t>
    </rPh>
    <rPh sb="14" eb="16">
      <t>ショトク</t>
    </rPh>
    <rPh sb="22" eb="25">
      <t>ナイカクフ</t>
    </rPh>
    <rPh sb="32" eb="34">
      <t>ウキ</t>
    </rPh>
    <rPh sb="36" eb="38">
      <t>サンショウ</t>
    </rPh>
    <phoneticPr fontId="2"/>
  </si>
  <si>
    <t>https://www.esri.cao.go.jp/jp/sna/data/data_list/kenmin/files/contents/main_2018.html</t>
    <phoneticPr fontId="2"/>
  </si>
  <si>
    <t>※各都道府県が公表した毎月勤労統計調査の地方調査の取りまとめ情報は厚生労働省ホームページ（右記）を参照。</t>
    <rPh sb="45" eb="47">
      <t>ウキ</t>
    </rPh>
    <phoneticPr fontId="2"/>
  </si>
  <si>
    <t>https://www.mhlw.go.jp/toukei/list/30-1a.html</t>
    <phoneticPr fontId="2"/>
  </si>
  <si>
    <t>Ⅱ．措置を実施する事業所の付加価値額の増加見込みが要件を満たすか判定するため、黄色セルに必要事項を記載してください。</t>
    <rPh sb="2" eb="4">
      <t>ソチ</t>
    </rPh>
    <rPh sb="5" eb="7">
      <t>ジッシ</t>
    </rPh>
    <rPh sb="9" eb="12">
      <t>ジギョウショ</t>
    </rPh>
    <rPh sb="13" eb="15">
      <t>フカ</t>
    </rPh>
    <rPh sb="15" eb="17">
      <t>カチ</t>
    </rPh>
    <rPh sb="17" eb="18">
      <t>ガク</t>
    </rPh>
    <rPh sb="19" eb="21">
      <t>ゾウカ</t>
    </rPh>
    <rPh sb="21" eb="23">
      <t>ミコ</t>
    </rPh>
    <rPh sb="25" eb="27">
      <t>ヨウケン</t>
    </rPh>
    <rPh sb="28" eb="29">
      <t>ミ</t>
    </rPh>
    <rPh sb="32" eb="34">
      <t>ハンテイ</t>
    </rPh>
    <rPh sb="39" eb="41">
      <t>キイロ</t>
    </rPh>
    <rPh sb="44" eb="46">
      <t>ヒツヨウ</t>
    </rPh>
    <rPh sb="46" eb="48">
      <t>ジコウ</t>
    </rPh>
    <rPh sb="49" eb="51">
      <t>キサイ</t>
    </rPh>
    <phoneticPr fontId="2"/>
  </si>
  <si>
    <t>類似事業所の実績額</t>
    <rPh sb="0" eb="2">
      <t>ルイジ</t>
    </rPh>
    <rPh sb="2" eb="5">
      <t>ジギョウショ</t>
    </rPh>
    <rPh sb="6" eb="9">
      <t>ジッセキガク</t>
    </rPh>
    <phoneticPr fontId="2"/>
  </si>
  <si>
    <t>措置を実施する新設事業所の見込額</t>
    <rPh sb="0" eb="2">
      <t>ソチ</t>
    </rPh>
    <rPh sb="3" eb="5">
      <t>ジッシ</t>
    </rPh>
    <rPh sb="7" eb="9">
      <t>シンセツ</t>
    </rPh>
    <rPh sb="9" eb="12">
      <t>ジギョウショ</t>
    </rPh>
    <rPh sb="13" eb="15">
      <t>ミコミ</t>
    </rPh>
    <rPh sb="15" eb="16">
      <t>ガク</t>
    </rPh>
    <phoneticPr fontId="2"/>
  </si>
  <si>
    <t>基準
事業年度</t>
  </si>
  <si>
    <t>措置開始
事業年度</t>
    <rPh sb="0" eb="2">
      <t>ソチ</t>
    </rPh>
    <rPh sb="2" eb="4">
      <t>カイシ</t>
    </rPh>
    <rPh sb="5" eb="7">
      <t>ジギョウ</t>
    </rPh>
    <rPh sb="7" eb="9">
      <t>ネンド</t>
    </rPh>
    <phoneticPr fontId="2"/>
  </si>
  <si>
    <t>措置の実施が付加価値額の増加（見込み）に
寄与する理由</t>
    <rPh sb="0" eb="2">
      <t>ソチ</t>
    </rPh>
    <rPh sb="3" eb="5">
      <t>ジッシ</t>
    </rPh>
    <rPh sb="6" eb="8">
      <t>フカ</t>
    </rPh>
    <rPh sb="8" eb="11">
      <t>カチガク</t>
    </rPh>
    <rPh sb="12" eb="14">
      <t>ゾウカ</t>
    </rPh>
    <rPh sb="15" eb="17">
      <t>ミコ</t>
    </rPh>
    <rPh sb="21" eb="23">
      <t>キヨ</t>
    </rPh>
    <rPh sb="25" eb="27">
      <t>リユウ</t>
    </rPh>
    <phoneticPr fontId="2"/>
  </si>
  <si>
    <r>
      <t>※　</t>
    </r>
    <r>
      <rPr>
        <b/>
        <u/>
        <sz val="11"/>
        <color theme="1"/>
        <rFont val="ＭＳ Ｐゴシック"/>
        <family val="3"/>
        <charset val="128"/>
      </rPr>
      <t>基準事業年度については、損益計算書等計算過程で用いた数字の根拠となる資料を添付してください。</t>
    </r>
    <rPh sb="2" eb="4">
      <t>キジュン</t>
    </rPh>
    <rPh sb="4" eb="6">
      <t>ジギョウ</t>
    </rPh>
    <rPh sb="6" eb="8">
      <t>ネンド</t>
    </rPh>
    <rPh sb="14" eb="16">
      <t>ソンエキ</t>
    </rPh>
    <rPh sb="16" eb="19">
      <t>ケイサンショ</t>
    </rPh>
    <rPh sb="19" eb="20">
      <t>トウ</t>
    </rPh>
    <rPh sb="20" eb="22">
      <t>ケイサン</t>
    </rPh>
    <rPh sb="22" eb="24">
      <t>カテイ</t>
    </rPh>
    <rPh sb="25" eb="26">
      <t>モチ</t>
    </rPh>
    <rPh sb="28" eb="30">
      <t>スウジ</t>
    </rPh>
    <rPh sb="31" eb="33">
      <t>コンキョ</t>
    </rPh>
    <rPh sb="36" eb="38">
      <t>シリョウ</t>
    </rPh>
    <rPh sb="39" eb="41">
      <t>テンプ</t>
    </rPh>
    <phoneticPr fontId="2"/>
  </si>
  <si>
    <t>※　その他記載にあたっては、以下の注意事項及び用語の定義等を必ずご覧ください。</t>
    <rPh sb="4" eb="5">
      <t>タ</t>
    </rPh>
    <rPh sb="5" eb="7">
      <t>キサイ</t>
    </rPh>
    <rPh sb="14" eb="16">
      <t>イカ</t>
    </rPh>
    <rPh sb="17" eb="19">
      <t>チュウイ</t>
    </rPh>
    <rPh sb="19" eb="21">
      <t>ジコウ</t>
    </rPh>
    <rPh sb="21" eb="22">
      <t>オヨ</t>
    </rPh>
    <rPh sb="23" eb="25">
      <t>ヨウゴ</t>
    </rPh>
    <rPh sb="26" eb="28">
      <t>テイギ</t>
    </rPh>
    <rPh sb="28" eb="29">
      <t>トウ</t>
    </rPh>
    <rPh sb="30" eb="31">
      <t>カナラ</t>
    </rPh>
    <rPh sb="33" eb="34">
      <t>ラン</t>
    </rPh>
    <phoneticPr fontId="2"/>
  </si>
  <si>
    <t>基準事業年度の末日において類似事業所に
雇用されている常用労働者数（人）　（F）</t>
    <rPh sb="0" eb="2">
      <t>キジュン</t>
    </rPh>
    <rPh sb="2" eb="4">
      <t>ジギョウ</t>
    </rPh>
    <rPh sb="4" eb="6">
      <t>ネンド</t>
    </rPh>
    <rPh sb="7" eb="9">
      <t>マツジツ</t>
    </rPh>
    <rPh sb="13" eb="15">
      <t>ルイジ</t>
    </rPh>
    <rPh sb="15" eb="18">
      <t>ジギョウショ</t>
    </rPh>
    <rPh sb="20" eb="22">
      <t>コヨウ</t>
    </rPh>
    <rPh sb="27" eb="29">
      <t>ジョウヨウ</t>
    </rPh>
    <rPh sb="29" eb="32">
      <t>ロウドウシャ</t>
    </rPh>
    <rPh sb="32" eb="33">
      <t>スウ</t>
    </rPh>
    <rPh sb="34" eb="35">
      <t>ニン</t>
    </rPh>
    <phoneticPr fontId="2"/>
  </si>
  <si>
    <t>基準類似付加価値額（H)　（D／F）×G×C</t>
    <rPh sb="0" eb="2">
      <t>キジュン</t>
    </rPh>
    <rPh sb="2" eb="4">
      <t>ルイジ</t>
    </rPh>
    <rPh sb="4" eb="6">
      <t>フカ</t>
    </rPh>
    <rPh sb="6" eb="9">
      <t>カチガク</t>
    </rPh>
    <phoneticPr fontId="2"/>
  </si>
  <si>
    <t>措置終了事業年度の末日において新設事業所で
雇用することが見込まれる常用労働者数（人）　（G）</t>
    <rPh sb="0" eb="2">
      <t>ソチ</t>
    </rPh>
    <rPh sb="2" eb="4">
      <t>シュウリョウ</t>
    </rPh>
    <rPh sb="4" eb="6">
      <t>ジギョウ</t>
    </rPh>
    <rPh sb="6" eb="8">
      <t>ネンド</t>
    </rPh>
    <rPh sb="9" eb="11">
      <t>マツジツ</t>
    </rPh>
    <rPh sb="15" eb="17">
      <t>シンセツ</t>
    </rPh>
    <rPh sb="17" eb="20">
      <t>ジギョウショ</t>
    </rPh>
    <rPh sb="22" eb="24">
      <t>コヨウ</t>
    </rPh>
    <rPh sb="29" eb="31">
      <t>ミコ</t>
    </rPh>
    <rPh sb="34" eb="36">
      <t>ジョウヨウ</t>
    </rPh>
    <rPh sb="36" eb="39">
      <t>ロウドウシャ</t>
    </rPh>
    <rPh sb="39" eb="40">
      <t>スウ</t>
    </rPh>
    <rPh sb="41" eb="42">
      <t>ニン</t>
    </rPh>
    <phoneticPr fontId="2"/>
  </si>
  <si>
    <t>措置終了事業年度において見込まれる
新設事業所の事業に係る付加価値額(E)</t>
    <rPh sb="0" eb="2">
      <t>ソチ</t>
    </rPh>
    <rPh sb="2" eb="4">
      <t>シュウリョウ</t>
    </rPh>
    <rPh sb="4" eb="6">
      <t>ジギョウ</t>
    </rPh>
    <rPh sb="6" eb="8">
      <t>ネンド</t>
    </rPh>
    <rPh sb="12" eb="14">
      <t>ミコ</t>
    </rPh>
    <rPh sb="18" eb="20">
      <t>シンセツ</t>
    </rPh>
    <rPh sb="20" eb="23">
      <t>ジギョウショ</t>
    </rPh>
    <rPh sb="24" eb="26">
      <t>ジギョウ</t>
    </rPh>
    <rPh sb="27" eb="28">
      <t>カカ</t>
    </rPh>
    <rPh sb="29" eb="31">
      <t>フカ</t>
    </rPh>
    <rPh sb="31" eb="34">
      <t>カチガク</t>
    </rPh>
    <phoneticPr fontId="2"/>
  </si>
  <si>
    <r>
      <t xml:space="preserve">判定
</t>
    </r>
    <r>
      <rPr>
        <sz val="10"/>
        <color theme="1"/>
        <rFont val="ＭＳ Ｐゴシック"/>
        <family val="3"/>
        <charset val="128"/>
      </rPr>
      <t>（E＞Hであること）</t>
    </r>
    <rPh sb="0" eb="2">
      <t>ハンテイ</t>
    </rPh>
    <phoneticPr fontId="2"/>
  </si>
  <si>
    <t>Ⅲ．措置を実施する新設事業所で雇用する常用労働者の平均一人当たり給与額の増加見込みが要件を満たすか判定するため、黄色セルに必要事項を記載してください。</t>
    <rPh sb="2" eb="4">
      <t>ソチ</t>
    </rPh>
    <rPh sb="5" eb="7">
      <t>ジッシ</t>
    </rPh>
    <rPh sb="9" eb="11">
      <t>シンセツ</t>
    </rPh>
    <rPh sb="11" eb="14">
      <t>ジギョウショ</t>
    </rPh>
    <rPh sb="15" eb="17">
      <t>コヨウ</t>
    </rPh>
    <rPh sb="19" eb="21">
      <t>ジョウヨウ</t>
    </rPh>
    <rPh sb="21" eb="24">
      <t>ロウドウシャ</t>
    </rPh>
    <rPh sb="25" eb="27">
      <t>ヘイキン</t>
    </rPh>
    <rPh sb="27" eb="29">
      <t>ヒトリ</t>
    </rPh>
    <rPh sb="29" eb="30">
      <t>ア</t>
    </rPh>
    <rPh sb="32" eb="35">
      <t>キュウヨガク</t>
    </rPh>
    <rPh sb="36" eb="38">
      <t>ゾウカ</t>
    </rPh>
    <rPh sb="38" eb="40">
      <t>ミコミ</t>
    </rPh>
    <rPh sb="42" eb="44">
      <t>ヨウケン</t>
    </rPh>
    <rPh sb="45" eb="46">
      <t>ミ</t>
    </rPh>
    <rPh sb="49" eb="51">
      <t>ハンテイ</t>
    </rPh>
    <rPh sb="56" eb="58">
      <t>キイロ</t>
    </rPh>
    <rPh sb="61" eb="63">
      <t>ヒツヨウ</t>
    </rPh>
    <rPh sb="63" eb="65">
      <t>ジコウ</t>
    </rPh>
    <rPh sb="66" eb="68">
      <t>キサイ</t>
    </rPh>
    <phoneticPr fontId="2"/>
  </si>
  <si>
    <t>基準事業年度（類似事業所）（実績）</t>
    <rPh sb="0" eb="2">
      <t>キジュン</t>
    </rPh>
    <rPh sb="2" eb="4">
      <t>ジギョウ</t>
    </rPh>
    <rPh sb="4" eb="6">
      <t>ネンド</t>
    </rPh>
    <rPh sb="7" eb="9">
      <t>ルイジ</t>
    </rPh>
    <rPh sb="9" eb="12">
      <t>ジギョウショ</t>
    </rPh>
    <rPh sb="14" eb="16">
      <t>ジッセキ</t>
    </rPh>
    <phoneticPr fontId="2"/>
  </si>
  <si>
    <t>措置終了事業年度（措置を実施する新設事業所）（見込）</t>
    <rPh sb="16" eb="18">
      <t>シンセツ</t>
    </rPh>
    <phoneticPr fontId="2"/>
  </si>
  <si>
    <t>常用労働者への
現金給与総額の合計（円）</t>
    <rPh sb="0" eb="2">
      <t>ジョウヨウ</t>
    </rPh>
    <rPh sb="2" eb="5">
      <t>ロウドウシャ</t>
    </rPh>
    <rPh sb="8" eb="10">
      <t>ゲンキン</t>
    </rPh>
    <rPh sb="10" eb="12">
      <t>キュウヨ</t>
    </rPh>
    <rPh sb="12" eb="14">
      <t>ソウガク</t>
    </rPh>
    <rPh sb="15" eb="17">
      <t>ゴウケイ</t>
    </rPh>
    <rPh sb="18" eb="19">
      <t>エン</t>
    </rPh>
    <phoneticPr fontId="2"/>
  </si>
  <si>
    <t>常用労働者数
(人）</t>
    <rPh sb="0" eb="2">
      <t>ジョウヨウ</t>
    </rPh>
    <rPh sb="2" eb="5">
      <t>ロウドウシャ</t>
    </rPh>
    <rPh sb="5" eb="6">
      <t>スウ</t>
    </rPh>
    <rPh sb="8" eb="9">
      <t>ニン</t>
    </rPh>
    <phoneticPr fontId="2"/>
  </si>
  <si>
    <r>
      <t>一人平均給与総額
（円）</t>
    </r>
    <r>
      <rPr>
        <sz val="9"/>
        <color theme="1"/>
        <rFont val="ＭＳ Ｐゴシック"/>
        <family val="3"/>
        <charset val="128"/>
      </rPr>
      <t>（自動計算）</t>
    </r>
    <rPh sb="0" eb="2">
      <t>ヒトリ</t>
    </rPh>
    <rPh sb="2" eb="4">
      <t>ヘイキン</t>
    </rPh>
    <rPh sb="4" eb="6">
      <t>キュウヨ</t>
    </rPh>
    <rPh sb="6" eb="8">
      <t>ソウガク</t>
    </rPh>
    <rPh sb="10" eb="11">
      <t>エン</t>
    </rPh>
    <rPh sb="13" eb="15">
      <t>ジドウ</t>
    </rPh>
    <rPh sb="15" eb="17">
      <t>ケイサン</t>
    </rPh>
    <phoneticPr fontId="2"/>
  </si>
  <si>
    <t>平均一人当たり給与額(え)</t>
    <rPh sb="0" eb="2">
      <t>ヘイキン</t>
    </rPh>
    <rPh sb="2" eb="4">
      <t>ヒトリ</t>
    </rPh>
    <rPh sb="4" eb="5">
      <t>ア</t>
    </rPh>
    <rPh sb="7" eb="10">
      <t>キュウヨガク</t>
    </rPh>
    <phoneticPr fontId="2"/>
  </si>
  <si>
    <t>平均一人当たり給与額(お)</t>
    <rPh sb="0" eb="2">
      <t>ヘイキン</t>
    </rPh>
    <rPh sb="2" eb="4">
      <t>ヒトリ</t>
    </rPh>
    <rPh sb="4" eb="5">
      <t>ア</t>
    </rPh>
    <rPh sb="7" eb="10">
      <t>キュウヨガク</t>
    </rPh>
    <phoneticPr fontId="2"/>
  </si>
  <si>
    <t>基準類似平均一人当たり給与額(か)　え×う</t>
    <rPh sb="0" eb="2">
      <t>キジュン</t>
    </rPh>
    <rPh sb="2" eb="4">
      <t>ルイジ</t>
    </rPh>
    <rPh sb="4" eb="6">
      <t>ヘイキン</t>
    </rPh>
    <rPh sb="6" eb="8">
      <t>ヒトリ</t>
    </rPh>
    <rPh sb="8" eb="9">
      <t>ア</t>
    </rPh>
    <rPh sb="11" eb="14">
      <t>キュウヨガク</t>
    </rPh>
    <phoneticPr fontId="2"/>
  </si>
  <si>
    <t>措置の実施が平均一人当たり給与額の
増加（見込み）に寄与する理由</t>
    <rPh sb="0" eb="2">
      <t>ソチ</t>
    </rPh>
    <rPh sb="3" eb="5">
      <t>ジッシ</t>
    </rPh>
    <rPh sb="6" eb="8">
      <t>ヘイキン</t>
    </rPh>
    <rPh sb="8" eb="10">
      <t>ヒトリ</t>
    </rPh>
    <rPh sb="10" eb="11">
      <t>ア</t>
    </rPh>
    <rPh sb="13" eb="16">
      <t>キュウヨガク</t>
    </rPh>
    <rPh sb="18" eb="20">
      <t>ゾウカ</t>
    </rPh>
    <rPh sb="21" eb="23">
      <t>ミコ</t>
    </rPh>
    <rPh sb="26" eb="28">
      <t>キヨ</t>
    </rPh>
    <rPh sb="30" eb="32">
      <t>リユウ</t>
    </rPh>
    <phoneticPr fontId="2"/>
  </si>
  <si>
    <r>
      <t>※　</t>
    </r>
    <r>
      <rPr>
        <b/>
        <u/>
        <sz val="10"/>
        <color rgb="FF000000"/>
        <rFont val="ＭＳ Ｐゴシック"/>
        <family val="3"/>
        <charset val="128"/>
      </rPr>
      <t>基準事業年度については、賃金台帳・源泉徴収簿の写し等計算過程で用いた数字の根拠となる資料を添付してください。</t>
    </r>
    <r>
      <rPr>
        <sz val="10"/>
        <color rgb="FF000000"/>
        <rFont val="ＭＳ Ｐゴシック"/>
        <family val="3"/>
        <charset val="128"/>
      </rPr>
      <t xml:space="preserve">
※　その他記載にあたっては、以下の用語の定義を必ずご覧ください。</t>
    </r>
    <rPh sb="2" eb="4">
      <t>キジュン</t>
    </rPh>
    <rPh sb="4" eb="6">
      <t>ジギョウ</t>
    </rPh>
    <rPh sb="6" eb="8">
      <t>ネンド</t>
    </rPh>
    <rPh sb="28" eb="30">
      <t>ケイサン</t>
    </rPh>
    <rPh sb="30" eb="32">
      <t>カテイ</t>
    </rPh>
    <rPh sb="33" eb="34">
      <t>モチ</t>
    </rPh>
    <rPh sb="36" eb="38">
      <t>スウジ</t>
    </rPh>
    <rPh sb="39" eb="41">
      <t>コンキョ</t>
    </rPh>
    <rPh sb="44" eb="46">
      <t>シリョウ</t>
    </rPh>
    <phoneticPr fontId="2"/>
  </si>
  <si>
    <r>
      <t>判定</t>
    </r>
    <r>
      <rPr>
        <sz val="10"/>
        <color theme="1"/>
        <rFont val="ＭＳ Ｐゴシック"/>
        <family val="3"/>
        <charset val="128"/>
      </rPr>
      <t>（お＞か であること）</t>
    </r>
    <rPh sb="0" eb="2">
      <t>ハンテイ</t>
    </rPh>
    <phoneticPr fontId="2"/>
  </si>
  <si>
    <t>　期間を定めないで、又は１箇月以上の期間を定めて雇用されている労働者。事業主又は法人の代表者及び給与の支給を受けていない家族従事者（労働者のうち、事業主又は法人の代表者の親族である者をいう。）を除く。パートタイム労働者を含む。　いわゆる使用人兼務役員は労働者に含みますが、役員は労働者に含みません。</t>
    <rPh sb="46" eb="47">
      <t>オヨ</t>
    </rPh>
    <rPh sb="62" eb="65">
      <t>ジュウジシャ</t>
    </rPh>
    <phoneticPr fontId="2"/>
  </si>
  <si>
    <t>　労働の代償として使用者が労働者に通貨で支払うもので、所得税、社会保険料、組合費、貯金等を差し引く前の金額で以下①及び②の合計。退職を事由に労働者に支払われる退職金は含まれない。</t>
    <rPh sb="1" eb="3">
      <t>ロウドウ</t>
    </rPh>
    <rPh sb="4" eb="6">
      <t>ダイショウ</t>
    </rPh>
    <rPh sb="9" eb="12">
      <t>シヨウシャ</t>
    </rPh>
    <rPh sb="13" eb="16">
      <t>ロウドウシャ</t>
    </rPh>
    <rPh sb="17" eb="19">
      <t>ツウカ</t>
    </rPh>
    <rPh sb="20" eb="22">
      <t>シハラ</t>
    </rPh>
    <rPh sb="27" eb="30">
      <t>ショトクゼイ</t>
    </rPh>
    <rPh sb="31" eb="33">
      <t>シャカイ</t>
    </rPh>
    <rPh sb="33" eb="36">
      <t>ホケンリョウ</t>
    </rPh>
    <rPh sb="37" eb="40">
      <t>クミアイヒ</t>
    </rPh>
    <rPh sb="41" eb="43">
      <t>チョキン</t>
    </rPh>
    <rPh sb="43" eb="44">
      <t>トウ</t>
    </rPh>
    <rPh sb="45" eb="46">
      <t>サ</t>
    </rPh>
    <rPh sb="47" eb="48">
      <t>ヒ</t>
    </rPh>
    <rPh sb="49" eb="50">
      <t>マエ</t>
    </rPh>
    <rPh sb="51" eb="53">
      <t>キンガク</t>
    </rPh>
    <rPh sb="54" eb="56">
      <t>イカ</t>
    </rPh>
    <rPh sb="57" eb="58">
      <t>オヨ</t>
    </rPh>
    <rPh sb="61" eb="63">
      <t>ゴウケイ</t>
    </rPh>
    <rPh sb="64" eb="66">
      <t>タイショク</t>
    </rPh>
    <rPh sb="67" eb="69">
      <t>ジユウ</t>
    </rPh>
    <rPh sb="70" eb="73">
      <t>ロウドウシャ</t>
    </rPh>
    <rPh sb="74" eb="76">
      <t>シハラ</t>
    </rPh>
    <rPh sb="79" eb="82">
      <t>タイショクキン</t>
    </rPh>
    <rPh sb="83" eb="84">
      <t>フク</t>
    </rPh>
    <phoneticPr fontId="2"/>
  </si>
  <si>
    <t>Ⅳ．要件への該当性まとめ（自動表示のため、記載不要です。）</t>
    <rPh sb="2" eb="4">
      <t>ヨウケン</t>
    </rPh>
    <rPh sb="6" eb="9">
      <t>ガイトウセイ</t>
    </rPh>
    <rPh sb="13" eb="15">
      <t>ジドウ</t>
    </rPh>
    <rPh sb="15" eb="17">
      <t>ヒョウジ</t>
    </rPh>
    <rPh sb="21" eb="23">
      <t>キサイ</t>
    </rPh>
    <rPh sb="23" eb="25">
      <t>フヨウ</t>
    </rPh>
    <phoneticPr fontId="2"/>
  </si>
  <si>
    <t>（別紙５）</t>
    <rPh sb="1" eb="3">
      <t>ベッシ</t>
    </rPh>
    <phoneticPr fontId="2"/>
  </si>
  <si>
    <r>
      <t>■新設事業所</t>
    </r>
    <r>
      <rPr>
        <sz val="10"/>
        <color theme="1"/>
        <rFont val="ＭＳ Ｐゴシック"/>
        <family val="3"/>
        <charset val="128"/>
      </rPr>
      <t>※</t>
    </r>
    <r>
      <rPr>
        <sz val="14"/>
        <color theme="1"/>
        <rFont val="ＭＳ Ｐゴシック"/>
        <family val="3"/>
        <charset val="128"/>
      </rPr>
      <t>又は新設法人に係る事項（パターン２－ロ又はパターン３）</t>
    </r>
    <rPh sb="1" eb="3">
      <t>シンセツ</t>
    </rPh>
    <rPh sb="3" eb="6">
      <t>ジギョウショ</t>
    </rPh>
    <rPh sb="7" eb="8">
      <t>マタ</t>
    </rPh>
    <rPh sb="9" eb="11">
      <t>シンセツ</t>
    </rPh>
    <rPh sb="11" eb="13">
      <t>ホウジン</t>
    </rPh>
    <rPh sb="14" eb="15">
      <t>カカ</t>
    </rPh>
    <rPh sb="16" eb="18">
      <t>ジコウ</t>
    </rPh>
    <phoneticPr fontId="2"/>
  </si>
  <si>
    <t>※類似事業所を有していない場合又は新設事業所に係る付加価値額が算出困難な場合に限る。</t>
    <phoneticPr fontId="2"/>
  </si>
  <si>
    <t>Ⅰ．①～③のうち②を選択する場合はその理由を記載してください。</t>
    <rPh sb="10" eb="12">
      <t>センタク</t>
    </rPh>
    <rPh sb="14" eb="16">
      <t>バアイ</t>
    </rPh>
    <rPh sb="19" eb="21">
      <t>リユウ</t>
    </rPh>
    <rPh sb="22" eb="24">
      <t>キサイ</t>
    </rPh>
    <phoneticPr fontId="2"/>
  </si>
  <si>
    <r>
      <t xml:space="preserve">該当区分
</t>
    </r>
    <r>
      <rPr>
        <sz val="9"/>
        <color theme="1"/>
        <rFont val="ＭＳ Ｐゴシック"/>
        <family val="3"/>
        <charset val="128"/>
      </rPr>
      <t>※該当するものに○</t>
    </r>
    <rPh sb="0" eb="2">
      <t>ガイトウ</t>
    </rPh>
    <rPh sb="2" eb="4">
      <t>クブン</t>
    </rPh>
    <rPh sb="6" eb="8">
      <t>ガイトウ</t>
    </rPh>
    <phoneticPr fontId="2"/>
  </si>
  <si>
    <t>①類似事業所を有していない</t>
    <rPh sb="1" eb="3">
      <t>ルイジ</t>
    </rPh>
    <rPh sb="3" eb="6">
      <t>ジギョウショ</t>
    </rPh>
    <rPh sb="7" eb="8">
      <t>ユウ</t>
    </rPh>
    <phoneticPr fontId="2"/>
  </si>
  <si>
    <r>
      <t>②新設事業所に係る付加価値額が算出困難</t>
    </r>
    <r>
      <rPr>
        <sz val="9"/>
        <color theme="1"/>
        <rFont val="ＭＳ Ｐゴシック"/>
        <family val="3"/>
        <charset val="128"/>
      </rPr>
      <t>（①に該当するものを除く。）</t>
    </r>
    <rPh sb="1" eb="3">
      <t>シンセツ</t>
    </rPh>
    <rPh sb="3" eb="6">
      <t>ジギョウショ</t>
    </rPh>
    <rPh sb="7" eb="8">
      <t>カカ</t>
    </rPh>
    <rPh sb="9" eb="11">
      <t>フカ</t>
    </rPh>
    <rPh sb="11" eb="14">
      <t>カチガク</t>
    </rPh>
    <rPh sb="15" eb="17">
      <t>サンシュツ</t>
    </rPh>
    <rPh sb="17" eb="19">
      <t>コンナン</t>
    </rPh>
    <rPh sb="22" eb="24">
      <t>ガイトウ</t>
    </rPh>
    <rPh sb="29" eb="30">
      <t>ノゾ</t>
    </rPh>
    <phoneticPr fontId="2"/>
  </si>
  <si>
    <r>
      <t xml:space="preserve">新設事業所の事業に
係る付加価値額が
算出困難な理由
</t>
    </r>
    <r>
      <rPr>
        <sz val="9"/>
        <color theme="1"/>
        <rFont val="ＭＳ Ｐゴシック"/>
        <family val="3"/>
        <charset val="128"/>
      </rPr>
      <t>※②の場合のみ記載すること</t>
    </r>
    <rPh sb="0" eb="2">
      <t>シンセツ</t>
    </rPh>
    <rPh sb="2" eb="5">
      <t>ジギョウショ</t>
    </rPh>
    <rPh sb="6" eb="8">
      <t>ジギョウ</t>
    </rPh>
    <rPh sb="10" eb="11">
      <t>カカ</t>
    </rPh>
    <rPh sb="12" eb="14">
      <t>フカ</t>
    </rPh>
    <rPh sb="14" eb="17">
      <t>カチガク</t>
    </rPh>
    <rPh sb="19" eb="21">
      <t>サンシュツ</t>
    </rPh>
    <rPh sb="21" eb="23">
      <t>コンナン</t>
    </rPh>
    <rPh sb="24" eb="26">
      <t>リユウ</t>
    </rPh>
    <rPh sb="34" eb="36">
      <t>キサイ</t>
    </rPh>
    <phoneticPr fontId="2"/>
  </si>
  <si>
    <r>
      <t>③新設法人</t>
    </r>
    <r>
      <rPr>
        <sz val="9"/>
        <color theme="1"/>
        <rFont val="ＭＳ Ｐゴシック"/>
        <family val="3"/>
        <charset val="128"/>
      </rPr>
      <t>（①②に該当するものを除く。）</t>
    </r>
    <rPh sb="1" eb="3">
      <t>シンセツ</t>
    </rPh>
    <rPh sb="3" eb="5">
      <t>ホウジン</t>
    </rPh>
    <rPh sb="9" eb="11">
      <t>ガイトウ</t>
    </rPh>
    <rPh sb="16" eb="17">
      <t>ノゾ</t>
    </rPh>
    <phoneticPr fontId="2"/>
  </si>
  <si>
    <t>Ⅱ．措置を実施する事業所で雇用する常用労働者の平均一人当たり給与額の増加見込を確認するため、黄色セルに必要事項を記載してください。</t>
    <rPh sb="2" eb="4">
      <t>ソチ</t>
    </rPh>
    <rPh sb="5" eb="7">
      <t>ジッシ</t>
    </rPh>
    <rPh sb="9" eb="12">
      <t>ジギョウショ</t>
    </rPh>
    <rPh sb="13" eb="15">
      <t>コヨウ</t>
    </rPh>
    <rPh sb="17" eb="19">
      <t>ジョウヨウ</t>
    </rPh>
    <rPh sb="19" eb="22">
      <t>ロウドウシャ</t>
    </rPh>
    <rPh sb="23" eb="25">
      <t>ヘイキン</t>
    </rPh>
    <rPh sb="25" eb="27">
      <t>ヒトリ</t>
    </rPh>
    <rPh sb="27" eb="28">
      <t>ア</t>
    </rPh>
    <rPh sb="30" eb="33">
      <t>キュウヨガク</t>
    </rPh>
    <rPh sb="34" eb="36">
      <t>ゾウカ</t>
    </rPh>
    <rPh sb="36" eb="38">
      <t>ミコミ</t>
    </rPh>
    <rPh sb="39" eb="41">
      <t>カクニン</t>
    </rPh>
    <rPh sb="46" eb="48">
      <t>キイロ</t>
    </rPh>
    <rPh sb="51" eb="53">
      <t>ヒツヨウ</t>
    </rPh>
    <rPh sb="53" eb="55">
      <t>ジコウ</t>
    </rPh>
    <rPh sb="56" eb="58">
      <t>キサイ</t>
    </rPh>
    <phoneticPr fontId="2"/>
  </si>
  <si>
    <t>措置開始事業年度（見込）</t>
    <rPh sb="0" eb="2">
      <t>ソチ</t>
    </rPh>
    <rPh sb="2" eb="4">
      <t>カイシ</t>
    </rPh>
    <rPh sb="4" eb="6">
      <t>ジギョウ</t>
    </rPh>
    <rPh sb="6" eb="8">
      <t>ネンド</t>
    </rPh>
    <rPh sb="9" eb="11">
      <t>ミコ</t>
    </rPh>
    <phoneticPr fontId="2"/>
  </si>
  <si>
    <t>平均一人当たり給与額(A)</t>
    <rPh sb="0" eb="2">
      <t>ヘイキン</t>
    </rPh>
    <rPh sb="2" eb="4">
      <t>ヒトリ</t>
    </rPh>
    <rPh sb="4" eb="5">
      <t>ア</t>
    </rPh>
    <rPh sb="7" eb="10">
      <t>キュウヨガク</t>
    </rPh>
    <phoneticPr fontId="2"/>
  </si>
  <si>
    <t>平均一人当たり給与額(B)</t>
    <rPh sb="0" eb="2">
      <t>ヘイキン</t>
    </rPh>
    <rPh sb="2" eb="4">
      <t>ヒトリ</t>
    </rPh>
    <rPh sb="4" eb="5">
      <t>ア</t>
    </rPh>
    <rPh sb="7" eb="10">
      <t>キュウヨガク</t>
    </rPh>
    <phoneticPr fontId="2"/>
  </si>
  <si>
    <r>
      <rPr>
        <b/>
        <u/>
        <sz val="11"/>
        <color theme="1"/>
        <rFont val="ＭＳ Ｐゴシック"/>
        <family val="3"/>
        <charset val="128"/>
      </rPr>
      <t>措置終了事業年度における</t>
    </r>
    <r>
      <rPr>
        <sz val="11"/>
        <color theme="1"/>
        <rFont val="ＭＳ Ｐゴシック"/>
        <family val="3"/>
        <charset val="128"/>
      </rPr>
      <t xml:space="preserve">平均一人当たり給与額（B）が
</t>
    </r>
    <r>
      <rPr>
        <b/>
        <u/>
        <sz val="11"/>
        <color theme="1"/>
        <rFont val="ＭＳ Ｐゴシック"/>
        <family val="3"/>
        <charset val="128"/>
      </rPr>
      <t>措置開始事業年度における</t>
    </r>
    <r>
      <rPr>
        <sz val="11"/>
        <color theme="1"/>
        <rFont val="ＭＳ Ｐゴシック"/>
        <family val="3"/>
        <charset val="128"/>
      </rPr>
      <t>平均一人当たり給与額（A）を
上回ると見込まれる理由</t>
    </r>
    <rPh sb="0" eb="2">
      <t>ソチ</t>
    </rPh>
    <rPh sb="2" eb="4">
      <t>シュウリョウ</t>
    </rPh>
    <rPh sb="4" eb="6">
      <t>ジギョウ</t>
    </rPh>
    <rPh sb="6" eb="8">
      <t>ネンド</t>
    </rPh>
    <rPh sb="12" eb="14">
      <t>ヘイキン</t>
    </rPh>
    <rPh sb="14" eb="16">
      <t>ヒトリ</t>
    </rPh>
    <rPh sb="16" eb="17">
      <t>ア</t>
    </rPh>
    <rPh sb="19" eb="22">
      <t>キュウヨガク</t>
    </rPh>
    <rPh sb="27" eb="29">
      <t>ソチ</t>
    </rPh>
    <rPh sb="29" eb="31">
      <t>カイシ</t>
    </rPh>
    <rPh sb="31" eb="33">
      <t>ジギョウ</t>
    </rPh>
    <rPh sb="33" eb="35">
      <t>ネンド</t>
    </rPh>
    <rPh sb="54" eb="56">
      <t>ウワマワ</t>
    </rPh>
    <rPh sb="58" eb="60">
      <t>ミコ</t>
    </rPh>
    <rPh sb="63" eb="65">
      <t>リユウ</t>
    </rPh>
    <phoneticPr fontId="3"/>
  </si>
  <si>
    <r>
      <t>※　</t>
    </r>
    <r>
      <rPr>
        <b/>
        <u/>
        <sz val="10"/>
        <color rgb="FF000000"/>
        <rFont val="ＭＳ Ｐゴシック"/>
        <family val="3"/>
        <charset val="128"/>
      </rPr>
      <t>措置開始事業年度については、平均一人当たり給与額(A)の計算過程で用いた数字の根拠となる資料を添付してください。</t>
    </r>
    <r>
      <rPr>
        <sz val="10"/>
        <color rgb="FF000000"/>
        <rFont val="ＭＳ Ｐゴシック"/>
        <family val="3"/>
        <charset val="128"/>
      </rPr>
      <t xml:space="preserve">
※　その他記載にあたっては、次のページの用語の定義を必ずご覧ください。</t>
    </r>
    <rPh sb="2" eb="4">
      <t>ソチ</t>
    </rPh>
    <rPh sb="4" eb="6">
      <t>カイシ</t>
    </rPh>
    <rPh sb="6" eb="8">
      <t>ジギョウ</t>
    </rPh>
    <rPh sb="8" eb="10">
      <t>ネンド</t>
    </rPh>
    <rPh sb="16" eb="18">
      <t>ヘイキン</t>
    </rPh>
    <rPh sb="18" eb="20">
      <t>ヒトリ</t>
    </rPh>
    <rPh sb="20" eb="21">
      <t>ア</t>
    </rPh>
    <rPh sb="23" eb="26">
      <t>キュウヨガク</t>
    </rPh>
    <rPh sb="30" eb="32">
      <t>ケイサン</t>
    </rPh>
    <rPh sb="32" eb="34">
      <t>カテイ</t>
    </rPh>
    <rPh sb="73" eb="74">
      <t>ツギ</t>
    </rPh>
    <phoneticPr fontId="2"/>
  </si>
  <si>
    <r>
      <t>判定</t>
    </r>
    <r>
      <rPr>
        <sz val="10"/>
        <color theme="1"/>
        <rFont val="ＭＳ Ｐゴシック"/>
        <family val="3"/>
        <charset val="128"/>
      </rPr>
      <t>（A＜Bであること）</t>
    </r>
    <rPh sb="0" eb="2">
      <t>ハンテイ</t>
    </rPh>
    <phoneticPr fontId="2"/>
  </si>
  <si>
    <t>（別紙６）</t>
    <rPh sb="1" eb="3">
      <t>ベッシ</t>
    </rPh>
    <phoneticPr fontId="2"/>
  </si>
  <si>
    <t>主務大臣の確認申請に当たっての提出書類確認リスト</t>
    <rPh sb="17" eb="19">
      <t>ショルイ</t>
    </rPh>
    <phoneticPr fontId="2"/>
  </si>
  <si>
    <t>※　要提出欄が「○」「●」「△」となっている書類を提出してください。</t>
    <rPh sb="2" eb="3">
      <t>ヨウ</t>
    </rPh>
    <rPh sb="3" eb="5">
      <t>テイシュツ</t>
    </rPh>
    <rPh sb="5" eb="6">
      <t>ラン</t>
    </rPh>
    <rPh sb="22" eb="24">
      <t>ショルイ</t>
    </rPh>
    <rPh sb="25" eb="27">
      <t>テイシュツ</t>
    </rPh>
    <phoneticPr fontId="2"/>
  </si>
  <si>
    <t>・「○」となっている書類は、このExcelファイルで作成可能な書類です。対象となるシートに必要事項を記載してください。
・「●」となっている書類は、このExcelファイルとは別で作成が必要な書類です。当該書類を準備し、□に✔を付してください。
・「△」となっている書類は、県知事への認定申請と同時申請の場合には添付不要です。</t>
    <rPh sb="10" eb="12">
      <t>ショルイ</t>
    </rPh>
    <rPh sb="26" eb="28">
      <t>サクセイ</t>
    </rPh>
    <rPh sb="28" eb="30">
      <t>カノウ</t>
    </rPh>
    <rPh sb="31" eb="33">
      <t>ショルイ</t>
    </rPh>
    <rPh sb="36" eb="38">
      <t>タイショウ</t>
    </rPh>
    <rPh sb="45" eb="47">
      <t>ヒツヨウ</t>
    </rPh>
    <rPh sb="47" eb="49">
      <t>ジコウ</t>
    </rPh>
    <rPh sb="50" eb="52">
      <t>キサイ</t>
    </rPh>
    <rPh sb="70" eb="72">
      <t>ショルイ</t>
    </rPh>
    <rPh sb="87" eb="88">
      <t>ベツ</t>
    </rPh>
    <rPh sb="89" eb="91">
      <t>サクセイ</t>
    </rPh>
    <rPh sb="92" eb="94">
      <t>ヒツヨウ</t>
    </rPh>
    <rPh sb="95" eb="97">
      <t>ショルイ</t>
    </rPh>
    <rPh sb="100" eb="102">
      <t>トウガイ</t>
    </rPh>
    <rPh sb="102" eb="104">
      <t>ショルイ</t>
    </rPh>
    <rPh sb="105" eb="107">
      <t>ジュンビ</t>
    </rPh>
    <rPh sb="113" eb="114">
      <t>フ</t>
    </rPh>
    <phoneticPr fontId="2"/>
  </si>
  <si>
    <t>書類名</t>
    <rPh sb="0" eb="2">
      <t>ショルイ</t>
    </rPh>
    <rPh sb="2" eb="3">
      <t>メイ</t>
    </rPh>
    <phoneticPr fontId="2"/>
  </si>
  <si>
    <t>要提出</t>
    <rPh sb="0" eb="1">
      <t>ヨウ</t>
    </rPh>
    <rPh sb="1" eb="3">
      <t>テイシュツ</t>
    </rPh>
    <phoneticPr fontId="2"/>
  </si>
  <si>
    <t>☑</t>
  </si>
  <si>
    <t>確認申請書一式（本Excelファイル）</t>
    <rPh sb="5" eb="7">
      <t>イッシキ</t>
    </rPh>
    <rPh sb="8" eb="9">
      <t>ホン</t>
    </rPh>
    <phoneticPr fontId="2"/>
  </si>
  <si>
    <t>○</t>
    <phoneticPr fontId="2"/>
  </si>
  <si>
    <t>別紙１</t>
    <rPh sb="0" eb="2">
      <t>ベッシ</t>
    </rPh>
    <phoneticPr fontId="2"/>
  </si>
  <si>
    <t>別紙２</t>
    <rPh sb="0" eb="2">
      <t>ベッシ</t>
    </rPh>
    <phoneticPr fontId="2"/>
  </si>
  <si>
    <t>別紙３</t>
    <rPh sb="0" eb="2">
      <t>ベッシ</t>
    </rPh>
    <phoneticPr fontId="2"/>
  </si>
  <si>
    <r>
      <rPr>
        <b/>
        <u/>
        <sz val="11"/>
        <color theme="1"/>
        <rFont val="ＭＳ Ｐゴシック"/>
        <family val="3"/>
        <charset val="128"/>
        <scheme val="minor"/>
      </rPr>
      <t>基準事業年度</t>
    </r>
    <r>
      <rPr>
        <sz val="11"/>
        <color theme="1"/>
        <rFont val="ＭＳ Ｐゴシック"/>
        <family val="3"/>
        <charset val="128"/>
        <scheme val="minor"/>
      </rPr>
      <t>における付加価値額の計算過程の根拠資料</t>
    </r>
    <r>
      <rPr>
        <sz val="10"/>
        <color theme="1"/>
        <rFont val="ＭＳ Ｐゴシック"/>
        <family val="3"/>
        <charset val="128"/>
        <scheme val="minor"/>
      </rPr>
      <t xml:space="preserve">
</t>
    </r>
    <r>
      <rPr>
        <sz val="8"/>
        <color theme="1"/>
        <rFont val="ＭＳ Ｐゴシック"/>
        <family val="3"/>
        <charset val="128"/>
        <scheme val="minor"/>
      </rPr>
      <t>（例：損益計算書等）</t>
    </r>
    <rPh sb="27" eb="28">
      <t>レイ</t>
    </rPh>
    <phoneticPr fontId="2"/>
  </si>
  <si>
    <r>
      <rPr>
        <b/>
        <u/>
        <sz val="11"/>
        <color theme="1"/>
        <rFont val="ＭＳ Ｐゴシック"/>
        <family val="3"/>
        <charset val="128"/>
        <scheme val="minor"/>
      </rPr>
      <t>特別基準事業年度</t>
    </r>
    <r>
      <rPr>
        <sz val="11"/>
        <color theme="1"/>
        <rFont val="ＭＳ Ｐゴシック"/>
        <family val="3"/>
        <charset val="128"/>
        <scheme val="minor"/>
      </rPr>
      <t>における付加価値額の計算過程の根拠資料</t>
    </r>
    <r>
      <rPr>
        <sz val="10"/>
        <color theme="1"/>
        <rFont val="ＭＳ Ｐゴシック"/>
        <family val="3"/>
        <charset val="128"/>
        <scheme val="minor"/>
      </rPr>
      <t xml:space="preserve">
</t>
    </r>
    <r>
      <rPr>
        <sz val="8"/>
        <color theme="1"/>
        <rFont val="ＭＳ Ｐゴシック"/>
        <family val="3"/>
        <charset val="128"/>
        <scheme val="minor"/>
      </rPr>
      <t>（例：損益計算書等）</t>
    </r>
    <rPh sb="29" eb="30">
      <t>レイ</t>
    </rPh>
    <phoneticPr fontId="2"/>
  </si>
  <si>
    <r>
      <rPr>
        <b/>
        <u/>
        <sz val="11"/>
        <color theme="1"/>
        <rFont val="ＭＳ Ｐゴシック"/>
        <family val="3"/>
        <charset val="128"/>
        <scheme val="minor"/>
      </rPr>
      <t>基準事業年度</t>
    </r>
    <r>
      <rPr>
        <sz val="11"/>
        <color theme="1"/>
        <rFont val="ＭＳ Ｐゴシック"/>
        <family val="3"/>
        <charset val="128"/>
        <scheme val="minor"/>
      </rPr>
      <t>の末日における常用労働者の数の根拠資料</t>
    </r>
    <r>
      <rPr>
        <sz val="10"/>
        <color theme="1"/>
        <rFont val="ＭＳ Ｐゴシック"/>
        <family val="3"/>
        <charset val="128"/>
        <scheme val="minor"/>
      </rPr>
      <t xml:space="preserve">
</t>
    </r>
    <r>
      <rPr>
        <sz val="8"/>
        <color theme="1"/>
        <rFont val="ＭＳ Ｐゴシック"/>
        <family val="3"/>
        <charset val="128"/>
        <scheme val="minor"/>
      </rPr>
      <t>（例：労働者名簿の写し等）</t>
    </r>
    <rPh sb="27" eb="28">
      <t>レイ</t>
    </rPh>
    <phoneticPr fontId="2"/>
  </si>
  <si>
    <r>
      <rPr>
        <b/>
        <u/>
        <sz val="11"/>
        <color theme="1"/>
        <rFont val="ＭＳ Ｐゴシック"/>
        <family val="3"/>
        <charset val="128"/>
        <scheme val="minor"/>
      </rPr>
      <t>特別基準事業年度</t>
    </r>
    <r>
      <rPr>
        <sz val="11"/>
        <color theme="1"/>
        <rFont val="ＭＳ Ｐゴシック"/>
        <family val="3"/>
        <charset val="128"/>
        <scheme val="minor"/>
      </rPr>
      <t>の末日における常用労働者の数の根拠資料</t>
    </r>
    <r>
      <rPr>
        <sz val="10"/>
        <color theme="1"/>
        <rFont val="ＭＳ Ｐゴシック"/>
        <family val="3"/>
        <charset val="128"/>
        <scheme val="minor"/>
      </rPr>
      <t xml:space="preserve">
</t>
    </r>
    <r>
      <rPr>
        <sz val="8"/>
        <color theme="1"/>
        <rFont val="ＭＳ Ｐゴシック"/>
        <family val="3"/>
        <charset val="128"/>
        <scheme val="minor"/>
      </rPr>
      <t>（例：労働者名簿の写し等）</t>
    </r>
    <rPh sb="29" eb="30">
      <t>レイ</t>
    </rPh>
    <phoneticPr fontId="2"/>
  </si>
  <si>
    <r>
      <rPr>
        <b/>
        <u/>
        <sz val="11"/>
        <color theme="1"/>
        <rFont val="ＭＳ Ｐゴシック"/>
        <family val="3"/>
        <charset val="128"/>
        <scheme val="minor"/>
      </rPr>
      <t>基準事業年度</t>
    </r>
    <r>
      <rPr>
        <sz val="11"/>
        <color theme="1"/>
        <rFont val="ＭＳ Ｐゴシック"/>
        <family val="3"/>
        <charset val="128"/>
        <scheme val="minor"/>
      </rPr>
      <t>における平均一人当たり給与額の計算過程の根拠資料</t>
    </r>
    <r>
      <rPr>
        <sz val="10"/>
        <color theme="1"/>
        <rFont val="ＭＳ Ｐゴシック"/>
        <family val="3"/>
        <charset val="128"/>
        <scheme val="minor"/>
      </rPr>
      <t xml:space="preserve">
</t>
    </r>
    <r>
      <rPr>
        <sz val="8"/>
        <color theme="1"/>
        <rFont val="ＭＳ Ｐゴシック"/>
        <family val="3"/>
        <charset val="128"/>
        <scheme val="minor"/>
      </rPr>
      <t>（例：賃金台帳・源泉徴収簿の写し等）</t>
    </r>
    <rPh sb="10" eb="12">
      <t>ヘイキン</t>
    </rPh>
    <rPh sb="12" eb="14">
      <t>ヒトリ</t>
    </rPh>
    <rPh sb="14" eb="15">
      <t>ア</t>
    </rPh>
    <rPh sb="17" eb="20">
      <t>キュウヨガク</t>
    </rPh>
    <rPh sb="21" eb="23">
      <t>ケイサン</t>
    </rPh>
    <rPh sb="23" eb="25">
      <t>カテイ</t>
    </rPh>
    <rPh sb="32" eb="33">
      <t>レイ</t>
    </rPh>
    <phoneticPr fontId="2"/>
  </si>
  <si>
    <r>
      <rPr>
        <b/>
        <u/>
        <sz val="11"/>
        <color theme="1"/>
        <rFont val="ＭＳ Ｐゴシック"/>
        <family val="3"/>
        <charset val="128"/>
        <scheme val="minor"/>
      </rPr>
      <t>特別基準事業年度</t>
    </r>
    <r>
      <rPr>
        <sz val="11"/>
        <color theme="1"/>
        <rFont val="ＭＳ Ｐゴシック"/>
        <family val="3"/>
        <charset val="128"/>
        <scheme val="minor"/>
      </rPr>
      <t>における平均一人当たり給与額の計算過程の根拠資料</t>
    </r>
    <r>
      <rPr>
        <sz val="10"/>
        <color theme="1"/>
        <rFont val="ＭＳ Ｐゴシック"/>
        <family val="3"/>
        <charset val="128"/>
        <scheme val="minor"/>
      </rPr>
      <t xml:space="preserve">
</t>
    </r>
    <r>
      <rPr>
        <sz val="8"/>
        <color theme="1"/>
        <rFont val="ＭＳ Ｐゴシック"/>
        <family val="3"/>
        <charset val="128"/>
        <scheme val="minor"/>
      </rPr>
      <t>（例：賃金台帳・源泉徴収簿の写し等）</t>
    </r>
    <rPh sb="23" eb="25">
      <t>ケイサン</t>
    </rPh>
    <rPh sb="34" eb="35">
      <t>レイ</t>
    </rPh>
    <phoneticPr fontId="2"/>
  </si>
  <si>
    <t>別紙４</t>
    <rPh sb="0" eb="2">
      <t>ベッシ</t>
    </rPh>
    <phoneticPr fontId="2"/>
  </si>
  <si>
    <r>
      <rPr>
        <sz val="11"/>
        <color theme="1"/>
        <rFont val="ＭＳ Ｐゴシック"/>
        <family val="3"/>
        <charset val="128"/>
        <scheme val="minor"/>
      </rPr>
      <t>基準事業年度における付加価値額の計算過程の根拠資料</t>
    </r>
    <r>
      <rPr>
        <sz val="10"/>
        <color theme="1"/>
        <rFont val="ＭＳ Ｐゴシック"/>
        <family val="3"/>
        <charset val="128"/>
        <scheme val="minor"/>
      </rPr>
      <t xml:space="preserve">
</t>
    </r>
    <r>
      <rPr>
        <sz val="8"/>
        <color theme="1"/>
        <rFont val="ＭＳ Ｐゴシック"/>
        <family val="3"/>
        <charset val="128"/>
        <scheme val="minor"/>
      </rPr>
      <t>（例：損益計算書等）</t>
    </r>
    <rPh sb="0" eb="2">
      <t>キジュン</t>
    </rPh>
    <rPh sb="27" eb="28">
      <t>レイ</t>
    </rPh>
    <phoneticPr fontId="2"/>
  </si>
  <si>
    <r>
      <rPr>
        <sz val="11"/>
        <color theme="1"/>
        <rFont val="ＭＳ Ｐゴシック"/>
        <family val="3"/>
        <charset val="128"/>
        <scheme val="minor"/>
      </rPr>
      <t>基準事業年度における平均一人当たり給与額の計算過程の根拠資料</t>
    </r>
    <r>
      <rPr>
        <sz val="10"/>
        <color theme="1"/>
        <rFont val="ＭＳ Ｐゴシック"/>
        <family val="3"/>
        <charset val="128"/>
        <scheme val="minor"/>
      </rPr>
      <t xml:space="preserve">
</t>
    </r>
    <r>
      <rPr>
        <sz val="8"/>
        <color theme="1"/>
        <rFont val="ＭＳ Ｐゴシック"/>
        <family val="3"/>
        <charset val="128"/>
        <scheme val="minor"/>
      </rPr>
      <t>（例：賃金台帳・源泉徴収簿の写し等）</t>
    </r>
    <rPh sb="21" eb="23">
      <t>ケイサン</t>
    </rPh>
    <rPh sb="32" eb="33">
      <t>レイ</t>
    </rPh>
    <phoneticPr fontId="2"/>
  </si>
  <si>
    <t>別紙５</t>
    <rPh sb="0" eb="2">
      <t>ベッシ</t>
    </rPh>
    <phoneticPr fontId="2"/>
  </si>
  <si>
    <r>
      <rPr>
        <sz val="11"/>
        <color theme="1"/>
        <rFont val="ＭＳ Ｐゴシック"/>
        <family val="3"/>
        <charset val="128"/>
        <scheme val="minor"/>
      </rPr>
      <t>措置開始事業年度における平均一人当たり給与額の計算過程の根拠資料</t>
    </r>
    <r>
      <rPr>
        <sz val="10"/>
        <color theme="1"/>
        <rFont val="ＭＳ Ｐゴシック"/>
        <family val="3"/>
        <charset val="128"/>
        <scheme val="minor"/>
      </rPr>
      <t xml:space="preserve">
</t>
    </r>
    <r>
      <rPr>
        <sz val="8"/>
        <color theme="1"/>
        <rFont val="ＭＳ Ｐゴシック"/>
        <family val="3"/>
        <charset val="128"/>
        <scheme val="minor"/>
      </rPr>
      <t>（例：申請時点における従業員名簿、雇用契約書の写し等）</t>
    </r>
    <rPh sb="0" eb="2">
      <t>ソチ</t>
    </rPh>
    <rPh sb="2" eb="4">
      <t>カイシ</t>
    </rPh>
    <rPh sb="23" eb="25">
      <t>ケイサン</t>
    </rPh>
    <rPh sb="34" eb="35">
      <t>レイ</t>
    </rPh>
    <rPh sb="36" eb="38">
      <t>シンセイ</t>
    </rPh>
    <rPh sb="38" eb="40">
      <t>ジテン</t>
    </rPh>
    <rPh sb="44" eb="47">
      <t>ジュウギョウイン</t>
    </rPh>
    <rPh sb="47" eb="49">
      <t>メイボ</t>
    </rPh>
    <rPh sb="50" eb="52">
      <t>コヨウ</t>
    </rPh>
    <rPh sb="52" eb="55">
      <t>ケイヤクショ</t>
    </rPh>
    <rPh sb="56" eb="57">
      <t>ウツ</t>
    </rPh>
    <rPh sb="58" eb="59">
      <t>トウ</t>
    </rPh>
    <phoneticPr fontId="2"/>
  </si>
  <si>
    <t>△</t>
    <phoneticPr fontId="2"/>
  </si>
  <si>
    <t>沖縄県知事が発行した認定書</t>
    <phoneticPr fontId="2"/>
  </si>
  <si>
    <t>（参考）事業年度表</t>
    <rPh sb="1" eb="3">
      <t>サンコウ</t>
    </rPh>
    <rPh sb="4" eb="6">
      <t>ジギョウ</t>
    </rPh>
    <rPh sb="6" eb="8">
      <t>ネンド</t>
    </rPh>
    <rPh sb="8" eb="9">
      <t>ヒョウ</t>
    </rPh>
    <phoneticPr fontId="2"/>
  </si>
  <si>
    <t>※別紙１（基本）に記載した事業年度の期間と異なる事業年度がある場合は記載してください。</t>
    <rPh sb="1" eb="3">
      <t>ベッシ</t>
    </rPh>
    <rPh sb="5" eb="7">
      <t>キホン</t>
    </rPh>
    <rPh sb="9" eb="11">
      <t>キサイ</t>
    </rPh>
    <rPh sb="13" eb="15">
      <t>ジギョウ</t>
    </rPh>
    <rPh sb="15" eb="17">
      <t>ネンド</t>
    </rPh>
    <rPh sb="18" eb="20">
      <t>キカン</t>
    </rPh>
    <rPh sb="21" eb="22">
      <t>コト</t>
    </rPh>
    <rPh sb="24" eb="26">
      <t>ジギョウ</t>
    </rPh>
    <rPh sb="26" eb="28">
      <t>ネンド</t>
    </rPh>
    <rPh sb="31" eb="33">
      <t>バアイ</t>
    </rPh>
    <rPh sb="34" eb="36">
      <t>キサイ</t>
    </rPh>
    <phoneticPr fontId="2"/>
  </si>
  <si>
    <t>事業年度開始日</t>
    <rPh sb="0" eb="2">
      <t>ジギョウ</t>
    </rPh>
    <rPh sb="2" eb="4">
      <t>ネンド</t>
    </rPh>
    <rPh sb="4" eb="7">
      <t>カイシビ</t>
    </rPh>
    <phoneticPr fontId="2"/>
  </si>
  <si>
    <t>事業年度終了日</t>
    <rPh sb="0" eb="2">
      <t>ジギョウ</t>
    </rPh>
    <rPh sb="2" eb="4">
      <t>ネンド</t>
    </rPh>
    <rPh sb="4" eb="6">
      <t>シュウリョウ</t>
    </rPh>
    <rPh sb="6" eb="7">
      <t>ヒ</t>
    </rPh>
    <phoneticPr fontId="2"/>
  </si>
  <si>
    <t>事業年度終了日</t>
    <rPh sb="0" eb="2">
      <t>ジギョウ</t>
    </rPh>
    <rPh sb="2" eb="4">
      <t>ネンド</t>
    </rPh>
    <rPh sb="4" eb="7">
      <t>シュウリョウビ</t>
    </rPh>
    <phoneticPr fontId="2"/>
  </si>
  <si>
    <t>基準事業年度</t>
    <rPh sb="0" eb="2">
      <t>キジュン</t>
    </rPh>
    <rPh sb="2" eb="4">
      <t>ジギョウ</t>
    </rPh>
    <rPh sb="4" eb="6">
      <t>ネンド</t>
    </rPh>
    <phoneticPr fontId="2"/>
  </si>
  <si>
    <t>措置開始事業年度</t>
    <rPh sb="0" eb="2">
      <t>ソチ</t>
    </rPh>
    <rPh sb="2" eb="4">
      <t>カイシ</t>
    </rPh>
    <rPh sb="4" eb="6">
      <t>ジギョウ</t>
    </rPh>
    <rPh sb="6" eb="8">
      <t>ネンド</t>
    </rPh>
    <phoneticPr fontId="2"/>
  </si>
  <si>
    <t>２期目</t>
    <rPh sb="1" eb="3">
      <t>キメ</t>
    </rPh>
    <phoneticPr fontId="2"/>
  </si>
  <si>
    <t>３期目</t>
    <rPh sb="1" eb="3">
      <t>キメ</t>
    </rPh>
    <phoneticPr fontId="2"/>
  </si>
  <si>
    <t>４期目</t>
    <rPh sb="1" eb="3">
      <t>キメ</t>
    </rPh>
    <phoneticPr fontId="2"/>
  </si>
  <si>
    <t>５期目</t>
    <rPh sb="1" eb="3">
      <t>キメ</t>
    </rPh>
    <phoneticPr fontId="2"/>
  </si>
  <si>
    <t>６期目</t>
    <rPh sb="1" eb="3">
      <t>キメ</t>
    </rPh>
    <phoneticPr fontId="2"/>
  </si>
  <si>
    <t>７期目</t>
    <rPh sb="1" eb="3">
      <t>キメ</t>
    </rPh>
    <phoneticPr fontId="2"/>
  </si>
  <si>
    <t>８期目</t>
    <rPh sb="1" eb="3">
      <t>キメ</t>
    </rPh>
    <phoneticPr fontId="2"/>
  </si>
  <si>
    <t>９期目</t>
    <rPh sb="1" eb="3">
      <t>キメ</t>
    </rPh>
    <phoneticPr fontId="2"/>
  </si>
  <si>
    <t>１０期目</t>
    <rPh sb="2" eb="4">
      <t>キメ</t>
    </rPh>
    <phoneticPr fontId="2"/>
  </si>
  <si>
    <t>※このシートは参考としてお使いください。(提出する必要はありません。）</t>
    <rPh sb="7" eb="9">
      <t>サンコウ</t>
    </rPh>
    <rPh sb="13" eb="14">
      <t>ツカ</t>
    </rPh>
    <rPh sb="21" eb="23">
      <t>テイシュツ</t>
    </rPh>
    <rPh sb="25" eb="27">
      <t>ヒツヨウ</t>
    </rPh>
    <phoneticPr fontId="2"/>
  </si>
  <si>
    <t>常用労働者一人平均月間現金給与総額の年間平均額算定シート（詳細）</t>
    <rPh sb="18" eb="20">
      <t>ネンカン</t>
    </rPh>
    <rPh sb="20" eb="22">
      <t>ヘイキン</t>
    </rPh>
    <rPh sb="22" eb="23">
      <t>ガク</t>
    </rPh>
    <rPh sb="23" eb="25">
      <t>サンテイ</t>
    </rPh>
    <rPh sb="29" eb="31">
      <t>ショウサイ</t>
    </rPh>
    <phoneticPr fontId="2"/>
  </si>
  <si>
    <t>【○年度】</t>
    <rPh sb="2" eb="4">
      <t>ネンド</t>
    </rPh>
    <phoneticPr fontId="2"/>
  </si>
  <si>
    <t>常用労働者の現金給与総額の合計（円）</t>
    <rPh sb="0" eb="2">
      <t>ジョウヨウ</t>
    </rPh>
    <rPh sb="2" eb="5">
      <t>ロウドウシャ</t>
    </rPh>
    <rPh sb="6" eb="8">
      <t>ゲンキン</t>
    </rPh>
    <rPh sb="8" eb="10">
      <t>キュウヨ</t>
    </rPh>
    <rPh sb="10" eb="12">
      <t>ソウガク</t>
    </rPh>
    <rPh sb="13" eb="15">
      <t>ゴウケイ</t>
    </rPh>
    <rPh sb="16" eb="17">
      <t>エン</t>
    </rPh>
    <phoneticPr fontId="2"/>
  </si>
  <si>
    <r>
      <t xml:space="preserve">一人平均給与額
（円）
</t>
    </r>
    <r>
      <rPr>
        <sz val="9"/>
        <color theme="1"/>
        <rFont val="ＭＳ Ｐゴシック"/>
        <family val="3"/>
        <charset val="128"/>
      </rPr>
      <t>（自動計算）</t>
    </r>
    <rPh sb="0" eb="2">
      <t>ヒトリ</t>
    </rPh>
    <rPh sb="2" eb="4">
      <t>ヘイキン</t>
    </rPh>
    <rPh sb="4" eb="7">
      <t>キュウヨガク</t>
    </rPh>
    <rPh sb="9" eb="10">
      <t>エン</t>
    </rPh>
    <rPh sb="13" eb="15">
      <t>ジドウ</t>
    </rPh>
    <rPh sb="15" eb="17">
      <t>ケイサン</t>
    </rPh>
    <phoneticPr fontId="2"/>
  </si>
  <si>
    <t>決まって支給する給与</t>
    <rPh sb="0" eb="1">
      <t>キ</t>
    </rPh>
    <rPh sb="4" eb="6">
      <t>シキュウ</t>
    </rPh>
    <rPh sb="8" eb="10">
      <t>キュウヨ</t>
    </rPh>
    <phoneticPr fontId="2"/>
  </si>
  <si>
    <t>特別に支払われた給与</t>
    <rPh sb="0" eb="2">
      <t>トクベツ</t>
    </rPh>
    <rPh sb="3" eb="5">
      <t>シハラ</t>
    </rPh>
    <rPh sb="8" eb="10">
      <t>キュウヨ</t>
    </rPh>
    <phoneticPr fontId="2"/>
  </si>
  <si>
    <r>
      <t xml:space="preserve">合計
</t>
    </r>
    <r>
      <rPr>
        <sz val="9"/>
        <color theme="1"/>
        <rFont val="ＭＳ Ｐゴシック"/>
        <family val="3"/>
        <charset val="128"/>
      </rPr>
      <t>（自動計算）</t>
    </r>
    <rPh sb="0" eb="2">
      <t>ゴウケイ</t>
    </rPh>
    <rPh sb="4" eb="6">
      <t>ジドウ</t>
    </rPh>
    <rPh sb="6" eb="8">
      <t>ケイサン</t>
    </rPh>
    <phoneticPr fontId="2"/>
  </si>
  <si>
    <r>
      <t>直前の月の常用労働者数</t>
    </r>
    <r>
      <rPr>
        <sz val="9"/>
        <color theme="1"/>
        <rFont val="ＭＳ Ｐゴシック"/>
        <family val="3"/>
        <charset val="128"/>
      </rPr>
      <t>（５月以降自動計算）</t>
    </r>
    <rPh sb="0" eb="2">
      <t>チョクゼン</t>
    </rPh>
    <rPh sb="3" eb="4">
      <t>ツキ</t>
    </rPh>
    <rPh sb="5" eb="7">
      <t>ジョウヨウ</t>
    </rPh>
    <rPh sb="7" eb="10">
      <t>ロウドウシャ</t>
    </rPh>
    <rPh sb="10" eb="11">
      <t>スウ</t>
    </rPh>
    <rPh sb="13" eb="14">
      <t>ガツ</t>
    </rPh>
    <rPh sb="14" eb="16">
      <t>イコウ</t>
    </rPh>
    <rPh sb="16" eb="18">
      <t>ジドウ</t>
    </rPh>
    <rPh sb="18" eb="20">
      <t>ケイサン</t>
    </rPh>
    <phoneticPr fontId="2"/>
  </si>
  <si>
    <t>採用、転勤等による各月の増加数</t>
    <rPh sb="0" eb="2">
      <t>サイヨウ</t>
    </rPh>
    <rPh sb="3" eb="5">
      <t>テンキン</t>
    </rPh>
    <rPh sb="5" eb="6">
      <t>トウ</t>
    </rPh>
    <rPh sb="9" eb="11">
      <t>カクツキ</t>
    </rPh>
    <rPh sb="12" eb="15">
      <t>ゾウカスウ</t>
    </rPh>
    <phoneticPr fontId="2"/>
  </si>
  <si>
    <t>解雇、退職、転職等による減少数</t>
    <rPh sb="0" eb="2">
      <t>カイコ</t>
    </rPh>
    <rPh sb="3" eb="5">
      <t>タイショク</t>
    </rPh>
    <rPh sb="6" eb="8">
      <t>テンショク</t>
    </rPh>
    <rPh sb="8" eb="9">
      <t>トウ</t>
    </rPh>
    <rPh sb="12" eb="14">
      <t>ゲンショウ</t>
    </rPh>
    <rPh sb="14" eb="15">
      <t>スウ</t>
    </rPh>
    <phoneticPr fontId="2"/>
  </si>
  <si>
    <t>平均一人当たり給与額</t>
    <rPh sb="0" eb="2">
      <t>ヘイキン</t>
    </rPh>
    <rPh sb="2" eb="4">
      <t>ヒトリ</t>
    </rPh>
    <rPh sb="4" eb="5">
      <t>ア</t>
    </rPh>
    <rPh sb="7" eb="10">
      <t>キュウヨガク</t>
    </rPh>
    <phoneticPr fontId="2"/>
  </si>
  <si>
    <t>【常用労働者】</t>
    <rPh sb="1" eb="3">
      <t>ジョウヨウ</t>
    </rPh>
    <rPh sb="3" eb="6">
      <t>ロウドウシャ</t>
    </rPh>
    <phoneticPr fontId="2"/>
  </si>
  <si>
    <t>　期間を定めないで、又は１箇月以上の期間を定めて雇用されている労働者。事業主又は法人の代表者及び給与の支給を受けていない家族従事者（労働者のうち、事業主又は法人の代表者の親族である者をいう。）を除く。パートタイム労働者を含む。いわゆる使用人兼務役員は労働者に含みますが、役員は労働者に含みません。</t>
    <rPh sb="46" eb="47">
      <t>オヨ</t>
    </rPh>
    <rPh sb="62" eb="65">
      <t>ジュウジシャ</t>
    </rPh>
    <phoneticPr fontId="2"/>
  </si>
  <si>
    <t>【パートタイム労働者】</t>
    <rPh sb="7" eb="10">
      <t>ロウドウシャ</t>
    </rPh>
    <phoneticPr fontId="2"/>
  </si>
  <si>
    <t>【現金給与総額】</t>
    <rPh sb="1" eb="3">
      <t>ゲンキン</t>
    </rPh>
    <rPh sb="3" eb="5">
      <t>キュウヨ</t>
    </rPh>
    <rPh sb="5" eb="7">
      <t>ソウガク</t>
    </rPh>
    <phoneticPr fontId="2"/>
  </si>
  <si>
    <t>　労働の代償として使用者が労働者に通貨で支払うもので、所得税、社会保険料、組合費、貯金等を差し引く前の金額で以下①及び②の合計。退職を事由に労働者に支払われる退職金は含まれない。
　①決まって支給する給与（労働協約、団体協約あるいは事業所の給与規則等によってあらかじめ定められている支給条件、算定方法によって支給される給与のことであって、「超過労働給与」を含む。
　②特別に支払われた給与（あらかじめ定められた契約や規則等によらないで、一時的又は突発的理由に基づいて労働者に現実に支払われた給与、新しい契約により過去にさかのぼって算出された給与の追給額、３か月を超える期間ごとに算定される住宅手当や通勤手当等、並びに賞与（ボーナス）のこと。</t>
    <rPh sb="1" eb="3">
      <t>ロウドウ</t>
    </rPh>
    <rPh sb="4" eb="6">
      <t>ダイショウ</t>
    </rPh>
    <rPh sb="9" eb="12">
      <t>シヨウシャ</t>
    </rPh>
    <rPh sb="13" eb="16">
      <t>ロウドウシャ</t>
    </rPh>
    <rPh sb="17" eb="19">
      <t>ツウカ</t>
    </rPh>
    <rPh sb="20" eb="22">
      <t>シハラ</t>
    </rPh>
    <rPh sb="27" eb="30">
      <t>ショトクゼイ</t>
    </rPh>
    <rPh sb="31" eb="33">
      <t>シャカイ</t>
    </rPh>
    <rPh sb="33" eb="36">
      <t>ホケンリョウ</t>
    </rPh>
    <rPh sb="37" eb="40">
      <t>クミアイヒ</t>
    </rPh>
    <rPh sb="41" eb="43">
      <t>チョキン</t>
    </rPh>
    <rPh sb="43" eb="44">
      <t>トウ</t>
    </rPh>
    <rPh sb="45" eb="46">
      <t>サ</t>
    </rPh>
    <rPh sb="47" eb="48">
      <t>ヒ</t>
    </rPh>
    <rPh sb="49" eb="50">
      <t>マエ</t>
    </rPh>
    <rPh sb="51" eb="53">
      <t>キンガク</t>
    </rPh>
    <rPh sb="54" eb="56">
      <t>イカ</t>
    </rPh>
    <rPh sb="57" eb="58">
      <t>オヨ</t>
    </rPh>
    <rPh sb="61" eb="63">
      <t>ゴウケイ</t>
    </rPh>
    <rPh sb="64" eb="66">
      <t>タイショク</t>
    </rPh>
    <rPh sb="67" eb="69">
      <t>ジユウ</t>
    </rPh>
    <rPh sb="70" eb="73">
      <t>ロウドウシャ</t>
    </rPh>
    <rPh sb="74" eb="76">
      <t>シハラ</t>
    </rPh>
    <rPh sb="79" eb="82">
      <t>タイショクキン</t>
    </rPh>
    <rPh sb="83" eb="84">
      <t>フク</t>
    </rPh>
    <rPh sb="92" eb="93">
      <t>キ</t>
    </rPh>
    <rPh sb="96" eb="98">
      <t>シキュウ</t>
    </rPh>
    <rPh sb="100" eb="102">
      <t>キュウヨ</t>
    </rPh>
    <rPh sb="103" eb="105">
      <t>ロウドウ</t>
    </rPh>
    <rPh sb="105" eb="107">
      <t>キョウヤク</t>
    </rPh>
    <rPh sb="108" eb="110">
      <t>ダンタイ</t>
    </rPh>
    <rPh sb="110" eb="112">
      <t>キョウヤク</t>
    </rPh>
    <rPh sb="116" eb="119">
      <t>ジギョウショ</t>
    </rPh>
    <rPh sb="120" eb="122">
      <t>キュウヨ</t>
    </rPh>
    <rPh sb="122" eb="124">
      <t>キソク</t>
    </rPh>
    <rPh sb="124" eb="125">
      <t>トウ</t>
    </rPh>
    <rPh sb="134" eb="135">
      <t>サダ</t>
    </rPh>
    <rPh sb="141" eb="143">
      <t>シキュウ</t>
    </rPh>
    <rPh sb="143" eb="145">
      <t>ジョウケン</t>
    </rPh>
    <rPh sb="146" eb="148">
      <t>サンテイ</t>
    </rPh>
    <rPh sb="148" eb="150">
      <t>ホウホウ</t>
    </rPh>
    <rPh sb="154" eb="156">
      <t>シキュウ</t>
    </rPh>
    <rPh sb="159" eb="161">
      <t>キュウヨ</t>
    </rPh>
    <rPh sb="170" eb="172">
      <t>チョウカ</t>
    </rPh>
    <rPh sb="172" eb="174">
      <t>ロウドウ</t>
    </rPh>
    <rPh sb="174" eb="176">
      <t>キュウヨ</t>
    </rPh>
    <rPh sb="178" eb="179">
      <t>フク</t>
    </rPh>
    <rPh sb="184" eb="186">
      <t>トクベツ</t>
    </rPh>
    <rPh sb="187" eb="189">
      <t>シハラ</t>
    </rPh>
    <rPh sb="192" eb="194">
      <t>キュウヨ</t>
    </rPh>
    <rPh sb="200" eb="201">
      <t>サダ</t>
    </rPh>
    <rPh sb="205" eb="207">
      <t>ケイヤク</t>
    </rPh>
    <rPh sb="208" eb="210">
      <t>キソク</t>
    </rPh>
    <rPh sb="210" eb="211">
      <t>トウ</t>
    </rPh>
    <rPh sb="218" eb="221">
      <t>イチジテキ</t>
    </rPh>
    <rPh sb="221" eb="222">
      <t>マタ</t>
    </rPh>
    <rPh sb="223" eb="226">
      <t>トッパツテキ</t>
    </rPh>
    <rPh sb="226" eb="228">
      <t>リユウ</t>
    </rPh>
    <rPh sb="229" eb="230">
      <t>モト</t>
    </rPh>
    <rPh sb="233" eb="236">
      <t>ロウドウシャ</t>
    </rPh>
    <rPh sb="237" eb="239">
      <t>ゲンジツ</t>
    </rPh>
    <rPh sb="240" eb="242">
      <t>シハラ</t>
    </rPh>
    <rPh sb="245" eb="247">
      <t>キュウヨ</t>
    </rPh>
    <rPh sb="248" eb="249">
      <t>アタラ</t>
    </rPh>
    <rPh sb="251" eb="253">
      <t>ケイヤク</t>
    </rPh>
    <rPh sb="256" eb="258">
      <t>カコ</t>
    </rPh>
    <rPh sb="265" eb="267">
      <t>サンシュツ</t>
    </rPh>
    <rPh sb="270" eb="272">
      <t>キュウヨ</t>
    </rPh>
    <rPh sb="273" eb="275">
      <t>ツイキュウ</t>
    </rPh>
    <rPh sb="275" eb="276">
      <t>ガク</t>
    </rPh>
    <rPh sb="279" eb="280">
      <t>ゲツ</t>
    </rPh>
    <rPh sb="281" eb="282">
      <t>コ</t>
    </rPh>
    <rPh sb="284" eb="286">
      <t>キカン</t>
    </rPh>
    <rPh sb="289" eb="291">
      <t>サンテイ</t>
    </rPh>
    <rPh sb="294" eb="296">
      <t>ジュウタク</t>
    </rPh>
    <rPh sb="296" eb="298">
      <t>テアテ</t>
    </rPh>
    <rPh sb="299" eb="301">
      <t>ツウキン</t>
    </rPh>
    <rPh sb="301" eb="303">
      <t>テアテ</t>
    </rPh>
    <rPh sb="303" eb="304">
      <t>トウ</t>
    </rPh>
    <rPh sb="305" eb="306">
      <t>ナラ</t>
    </rPh>
    <rPh sb="308" eb="310">
      <t>ショウヨ</t>
    </rPh>
    <phoneticPr fontId="2"/>
  </si>
  <si>
    <t>【平均一人当たり給与額】</t>
    <rPh sb="1" eb="3">
      <t>ヘイキン</t>
    </rPh>
    <rPh sb="3" eb="5">
      <t>ヒトリ</t>
    </rPh>
    <rPh sb="5" eb="6">
      <t>ア</t>
    </rPh>
    <rPh sb="8" eb="11">
      <t>キュウヨガク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</si>
</sst>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
    <numFmt numFmtId="178" formatCode="0.000%"/>
    <numFmt numFmtId="179" formatCode="&quot;（ &quot;0&quot; 年間）&quot;"/>
    <numFmt numFmtId="180" formatCode="&quot; &quot;0&quot; 年間&quot;"/>
    <numFmt numFmtId="181" formatCode="0&quot;期&quot;&quot;目&quot;"/>
    <numFmt numFmtId="182" formatCode="0&quot;か&quot;&quot;月&quot;"/>
    <numFmt numFmtId="183" formatCode="ge\.m\.d&quot;～&quot;"/>
    <numFmt numFmtId="184" formatCode="[&lt;=999]000;[&lt;=9999]000\-00;000\-0000"/>
    <numFmt numFmtId="185" formatCode="0000000000000"/>
    <numFmt numFmtId="186" formatCode="ge\.m\.d"/>
  </numFmts>
  <fonts count="6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u/>
      <sz val="11"/>
      <color theme="1"/>
      <name val="ＭＳ Ｐゴシック"/>
      <family val="3"/>
      <charset val="128"/>
    </font>
    <font>
      <b/>
      <sz val="11"/>
      <color theme="1"/>
      <name val="ＭＳ Ｐゴシック"/>
      <family val="3"/>
      <charset val="128"/>
    </font>
    <font>
      <b/>
      <u/>
      <sz val="11"/>
      <color theme="1"/>
      <name val="ＭＳ Ｐゴシック"/>
      <family val="3"/>
      <charset val="128"/>
    </font>
    <font>
      <sz val="20"/>
      <color rgb="FFFF0000"/>
      <name val="ＭＳ Ｐゴシック"/>
      <family val="3"/>
      <charset val="128"/>
    </font>
    <font>
      <sz val="10"/>
      <color rgb="FF000000"/>
      <name val="ＭＳ Ｐゴシック"/>
      <family val="3"/>
      <charset val="128"/>
    </font>
    <font>
      <b/>
      <u/>
      <sz val="10"/>
      <color rgb="FF000000"/>
      <name val="ＭＳ Ｐゴシック"/>
      <family val="3"/>
      <charset val="128"/>
    </font>
    <font>
      <sz val="10"/>
      <color theme="1"/>
      <name val="ＭＳ Ｐゴシック"/>
      <family val="3"/>
      <charset val="128"/>
      <scheme val="minor"/>
    </font>
    <font>
      <sz val="11"/>
      <color theme="1"/>
      <name val="ＭＳ 明朝"/>
      <family val="1"/>
      <charset val="128"/>
    </font>
    <font>
      <b/>
      <sz val="11"/>
      <color theme="1"/>
      <name val="ＭＳ 明朝"/>
      <family val="1"/>
      <charset val="128"/>
    </font>
    <font>
      <u/>
      <sz val="9"/>
      <color theme="10"/>
      <name val="ＭＳ Ｐゴシック"/>
      <family val="2"/>
      <charset val="128"/>
      <scheme val="minor"/>
    </font>
    <font>
      <sz val="9"/>
      <color rgb="FFFF0000"/>
      <name val="ＭＳ Ｐゴシック"/>
      <family val="3"/>
      <charset val="128"/>
      <scheme val="minor"/>
    </font>
    <font>
      <u/>
      <sz val="9"/>
      <color rgb="FFFF0000"/>
      <name val="ＭＳ Ｐゴシック"/>
      <family val="3"/>
      <charset val="128"/>
      <scheme val="minor"/>
    </font>
    <font>
      <sz val="11"/>
      <name val="ＭＳ Ｐゴシック"/>
      <family val="3"/>
      <charset val="128"/>
    </font>
    <font>
      <sz val="22"/>
      <color rgb="FFFF0000"/>
      <name val="ＭＳ Ｐゴシック"/>
      <family val="3"/>
      <charset val="128"/>
    </font>
    <font>
      <sz val="24"/>
      <color rgb="FFFF0000"/>
      <name val="ＭＳ Ｐゴシック"/>
      <family val="3"/>
      <charset val="128"/>
    </font>
    <font>
      <b/>
      <u/>
      <sz val="12"/>
      <color indexed="30"/>
      <name val="ＭＳ Ｐゴシック"/>
      <family val="3"/>
      <charset val="128"/>
      <scheme val="minor"/>
    </font>
    <font>
      <b/>
      <sz val="10"/>
      <color theme="1"/>
      <name val="ＭＳ Ｐゴシック"/>
      <family val="3"/>
      <charset val="128"/>
    </font>
    <font>
      <b/>
      <sz val="14"/>
      <color theme="1"/>
      <name val="ＭＳ Ｐゴシック"/>
      <family val="3"/>
      <charset val="128"/>
      <scheme val="minor"/>
    </font>
    <font>
      <sz val="14"/>
      <color theme="1"/>
      <name val="ＭＳ Ｐゴシック"/>
      <family val="2"/>
      <charset val="128"/>
      <scheme val="minor"/>
    </font>
    <font>
      <sz val="9"/>
      <name val="ＭＳ Ｐゴシック"/>
      <family val="3"/>
      <charset val="128"/>
    </font>
    <font>
      <sz val="14"/>
      <color theme="1"/>
      <name val="ＭＳ Ｐゴシック"/>
      <family val="3"/>
      <charset val="128"/>
      <scheme val="minor"/>
    </font>
    <font>
      <sz val="11"/>
      <color theme="1"/>
      <name val="ＭＳ Ｐゴシック"/>
      <family val="3"/>
      <charset val="128"/>
      <scheme val="minor"/>
    </font>
    <font>
      <sz val="18"/>
      <color rgb="FFFFFF00"/>
      <name val="ＭＳ Ｐゴシック"/>
      <family val="3"/>
      <charset val="128"/>
    </font>
    <font>
      <sz val="16"/>
      <color rgb="FFFFFF00"/>
      <name val="ＭＳ Ｐゴシック"/>
      <family val="3"/>
      <charset val="128"/>
    </font>
    <font>
      <b/>
      <u/>
      <sz val="11"/>
      <name val="ＭＳ Ｐゴシック"/>
      <family val="3"/>
      <charset val="128"/>
    </font>
    <font>
      <sz val="11"/>
      <color rgb="FFFFFF00"/>
      <name val="ＭＳ Ｐゴシック"/>
      <family val="2"/>
      <charset val="128"/>
      <scheme val="minor"/>
    </font>
    <font>
      <sz val="16"/>
      <color rgb="FFFFFF00"/>
      <name val="ＭＳ Ｐゴシック"/>
      <family val="2"/>
      <charset val="128"/>
      <scheme val="minor"/>
    </font>
    <font>
      <b/>
      <u/>
      <sz val="12"/>
      <color theme="7"/>
      <name val="ＭＳ Ｐゴシック"/>
      <family val="3"/>
      <charset val="128"/>
      <scheme val="minor"/>
    </font>
    <font>
      <sz val="12"/>
      <color theme="1"/>
      <name val="ＭＳ Ｐゴシック"/>
      <family val="3"/>
      <charset val="128"/>
      <scheme val="minor"/>
    </font>
    <font>
      <sz val="18"/>
      <color rgb="FFFFFF00"/>
      <name val="ＭＳ Ｐゴシック"/>
      <family val="3"/>
      <charset val="128"/>
      <scheme val="minor"/>
    </font>
    <font>
      <sz val="14"/>
      <color rgb="FFFF0000"/>
      <name val="ＭＳ Ｐゴシック"/>
      <family val="3"/>
      <charset val="128"/>
      <scheme val="minor"/>
    </font>
    <font>
      <b/>
      <sz val="12"/>
      <color theme="1"/>
      <name val="ＭＳ Ｐゴシック"/>
      <family val="3"/>
      <charset val="128"/>
      <scheme val="minor"/>
    </font>
    <font>
      <u/>
      <sz val="11"/>
      <color theme="7"/>
      <name val="ＭＳ Ｐゴシック"/>
      <family val="3"/>
      <charset val="128"/>
      <scheme val="minor"/>
    </font>
    <font>
      <sz val="9"/>
      <color rgb="FFFF0000"/>
      <name val="ＭＳ Ｐゴシック"/>
      <family val="2"/>
      <charset val="128"/>
      <scheme val="minor"/>
    </font>
    <font>
      <sz val="8"/>
      <color theme="1"/>
      <name val="ＭＳ Ｐゴシック"/>
      <family val="3"/>
      <charset val="128"/>
      <scheme val="minor"/>
    </font>
    <font>
      <sz val="8"/>
      <color theme="1"/>
      <name val="ＭＳ Ｐゴシック"/>
      <family val="3"/>
      <charset val="128"/>
    </font>
    <font>
      <u/>
      <sz val="8"/>
      <color rgb="FFFF0000"/>
      <name val="ＭＳ Ｐゴシック"/>
      <family val="3"/>
      <charset val="128"/>
    </font>
    <font>
      <sz val="11"/>
      <color theme="1"/>
      <name val="ＭＳ Ｐゴシック"/>
      <family val="3"/>
      <charset val="128"/>
      <scheme val="major"/>
    </font>
    <font>
      <b/>
      <sz val="11"/>
      <color theme="1"/>
      <name val="ＭＳ Ｐゴシック"/>
      <family val="3"/>
      <charset val="128"/>
      <scheme val="major"/>
    </font>
    <font>
      <sz val="6"/>
      <color theme="1"/>
      <name val="ＭＳ Ｐゴシック"/>
      <family val="2"/>
      <charset val="128"/>
      <scheme val="minor"/>
    </font>
    <font>
      <u/>
      <sz val="11"/>
      <color rgb="FF0070C0"/>
      <name val="ＭＳ Ｐゴシック"/>
      <family val="2"/>
      <charset val="128"/>
      <scheme val="minor"/>
    </font>
    <font>
      <b/>
      <u/>
      <sz val="11"/>
      <color theme="1"/>
      <name val="ＭＳ Ｐゴシック"/>
      <family val="3"/>
      <charset val="128"/>
      <scheme val="minor"/>
    </font>
    <font>
      <sz val="11"/>
      <color rgb="FFFFFF00"/>
      <name val="ＭＳ Ｐゴシック"/>
      <family val="3"/>
      <charset val="128"/>
      <scheme val="major"/>
    </font>
    <font>
      <sz val="8"/>
      <color rgb="FFFF0000"/>
      <name val="ＭＳ Ｐゴシック"/>
      <family val="2"/>
      <charset val="128"/>
      <scheme val="minor"/>
    </font>
    <font>
      <u/>
      <sz val="8"/>
      <color rgb="FFFF0000"/>
      <name val="ＭＳ Ｐゴシック"/>
      <family val="3"/>
      <charset val="128"/>
      <scheme val="minor"/>
    </font>
    <font>
      <sz val="8"/>
      <color rgb="FFFF0000"/>
      <name val="ＭＳ Ｐゴシック"/>
      <family val="3"/>
      <charset val="128"/>
      <scheme val="minor"/>
    </font>
    <font>
      <sz val="9"/>
      <color theme="1"/>
      <name val="ＭＳ Ｐゴシック"/>
      <family val="3"/>
      <charset val="128"/>
      <scheme val="major"/>
    </font>
    <font>
      <u/>
      <sz val="9"/>
      <color theme="10"/>
      <name val="ＭＳ Ｐゴシック"/>
      <family val="3"/>
      <charset val="128"/>
      <scheme val="minor"/>
    </font>
    <font>
      <b/>
      <sz val="10"/>
      <color theme="1"/>
      <name val="ＭＳ Ｐゴシック"/>
      <family val="3"/>
      <charset val="128"/>
      <scheme val="major"/>
    </font>
    <font>
      <u/>
      <sz val="9"/>
      <color rgb="FF0563C1"/>
      <name val="ＭＳ Ｐゴシック"/>
      <family val="3"/>
      <charset val="128"/>
      <scheme val="minor"/>
    </font>
    <font>
      <sz val="10"/>
      <color rgb="FFFF0000"/>
      <name val="ＭＳ Ｐゴシック"/>
      <family val="3"/>
      <charset val="128"/>
    </font>
    <font>
      <sz val="11"/>
      <name val="ＭＳ Ｐゴシック"/>
      <family val="2"/>
      <charset val="128"/>
      <scheme val="minor"/>
    </font>
  </fonts>
  <fills count="8">
    <fill>
      <patternFill patternType="none"/>
    </fill>
    <fill>
      <patternFill patternType="gray125"/>
    </fill>
    <fill>
      <patternFill patternType="solid">
        <fgColor rgb="FFD9D9D9"/>
        <bgColor indexed="64"/>
      </patternFill>
    </fill>
    <fill>
      <patternFill patternType="solid">
        <fgColor rgb="FFFFF2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hair">
        <color auto="1"/>
      </bottom>
      <diagonal/>
    </border>
    <border>
      <left style="thin">
        <color indexed="64"/>
      </left>
      <right style="thin">
        <color indexed="64"/>
      </right>
      <top/>
      <bottom style="thin">
        <color indexed="64"/>
      </bottom>
      <diagonal/>
    </border>
    <border>
      <left/>
      <right style="thin">
        <color indexed="64"/>
      </right>
      <top style="hair">
        <color auto="1"/>
      </top>
      <bottom/>
      <diagonal/>
    </border>
    <border>
      <left style="thin">
        <color indexed="64"/>
      </left>
      <right style="thin">
        <color indexed="64"/>
      </right>
      <top style="hair">
        <color auto="1"/>
      </top>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bottom/>
      <diagonal style="hair">
        <color indexed="64"/>
      </diagonal>
    </border>
    <border>
      <left style="thin">
        <color indexed="64"/>
      </left>
      <right/>
      <top style="hair">
        <color auto="1"/>
      </top>
      <bottom/>
      <diagonal/>
    </border>
    <border>
      <left/>
      <right style="medium">
        <color indexed="64"/>
      </right>
      <top style="thin">
        <color indexed="64"/>
      </top>
      <bottom style="thin">
        <color indexed="64"/>
      </bottom>
      <diagonal/>
    </border>
    <border>
      <left/>
      <right/>
      <top/>
      <bottom style="hair">
        <color auto="1"/>
      </bottom>
      <diagonal/>
    </border>
    <border>
      <left/>
      <right style="hair">
        <color auto="1"/>
      </right>
      <top style="medium">
        <color indexed="64"/>
      </top>
      <bottom style="medium">
        <color indexed="64"/>
      </bottom>
      <diagonal/>
    </border>
    <border>
      <left style="thin">
        <color indexed="64"/>
      </left>
      <right/>
      <top style="hair">
        <color auto="1"/>
      </top>
      <bottom style="medium">
        <color indexed="64"/>
      </bottom>
      <diagonal/>
    </border>
    <border>
      <left style="hair">
        <color auto="1"/>
      </left>
      <right/>
      <top style="thin">
        <color indexed="64"/>
      </top>
      <bottom style="hair">
        <color auto="1"/>
      </bottom>
      <diagonal/>
    </border>
    <border>
      <left style="hair">
        <color auto="1"/>
      </left>
      <right/>
      <top style="hair">
        <color auto="1"/>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auto="1"/>
      </top>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medium">
        <color indexed="64"/>
      </bottom>
      <diagonal/>
    </border>
    <border>
      <left style="hair">
        <color auto="1"/>
      </left>
      <right style="medium">
        <color indexed="64"/>
      </right>
      <top style="medium">
        <color indexed="64"/>
      </top>
      <bottom style="medium">
        <color indexed="64"/>
      </bottom>
      <diagonal/>
    </border>
    <border>
      <left style="hair">
        <color indexed="64"/>
      </left>
      <right/>
      <top/>
      <bottom/>
      <diagonal/>
    </border>
    <border>
      <left style="hair">
        <color auto="1"/>
      </left>
      <right style="thin">
        <color indexed="64"/>
      </right>
      <top/>
      <bottom/>
      <diagonal/>
    </border>
    <border>
      <left style="thin">
        <color indexed="64"/>
      </left>
      <right style="hair">
        <color auto="1"/>
      </right>
      <top style="thin">
        <color indexed="64"/>
      </top>
      <bottom style="hair">
        <color auto="1"/>
      </bottom>
      <diagonal/>
    </border>
    <border>
      <left style="hair">
        <color indexed="64"/>
      </left>
      <right style="hair">
        <color indexed="64"/>
      </right>
      <top style="thin">
        <color indexed="64"/>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auto="1"/>
      </top>
      <bottom/>
      <diagonal/>
    </border>
    <border>
      <left style="thin">
        <color indexed="64"/>
      </left>
      <right style="medium">
        <color indexed="64"/>
      </right>
      <top/>
      <bottom style="hair">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hair">
        <color auto="1"/>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auto="1"/>
      </right>
      <top style="hair">
        <color auto="1"/>
      </top>
      <bottom/>
      <diagonal/>
    </border>
    <border>
      <left/>
      <right style="medium">
        <color indexed="64"/>
      </right>
      <top style="hair">
        <color auto="1"/>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thin">
        <color indexed="64"/>
      </top>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style="medium">
        <color indexed="64"/>
      </right>
      <top style="thin">
        <color indexed="64"/>
      </top>
      <bottom/>
      <diagonal/>
    </border>
    <border>
      <left/>
      <right style="medium">
        <color indexed="64"/>
      </right>
      <top/>
      <bottom style="thin">
        <color indexed="64"/>
      </bottom>
      <diagonal/>
    </border>
    <border diagonalUp="1">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left style="hair">
        <color auto="1"/>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thin">
        <color indexed="64"/>
      </bottom>
      <diagonal/>
    </border>
    <border>
      <left style="thin">
        <color indexed="64"/>
      </left>
      <right style="hair">
        <color auto="1"/>
      </right>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pplyNumberFormat="0" applyFont="0" applyFill="0" applyBorder="0" applyAlignment="0" applyProtection="0">
      <alignment vertical="center"/>
    </xf>
  </cellStyleXfs>
  <cellXfs count="984">
    <xf numFmtId="0" fontId="0" fillId="0" borderId="0" xfId="0">
      <alignment vertical="center"/>
    </xf>
    <xf numFmtId="0" fontId="9" fillId="0" borderId="0" xfId="0" applyFont="1">
      <alignment vertical="center"/>
    </xf>
    <xf numFmtId="0" fontId="0" fillId="0" borderId="0" xfId="0" applyAlignment="1">
      <alignment vertical="center" wrapText="1"/>
    </xf>
    <xf numFmtId="0" fontId="0" fillId="0" borderId="1" xfId="0" applyBorder="1" applyAlignment="1">
      <alignment vertical="center" shrinkToFit="1"/>
    </xf>
    <xf numFmtId="0" fontId="0" fillId="0" borderId="1" xfId="0" applyBorder="1" applyAlignment="1">
      <alignment vertical="center" wrapText="1"/>
    </xf>
    <xf numFmtId="14" fontId="0" fillId="0" borderId="1" xfId="0" applyNumberFormat="1" applyBorder="1" applyAlignment="1">
      <alignment vertical="center" shrinkToFit="1"/>
    </xf>
    <xf numFmtId="56" fontId="0" fillId="0" borderId="1" xfId="0" applyNumberFormat="1" applyBorder="1" applyAlignment="1">
      <alignment vertical="center" shrinkToFit="1"/>
    </xf>
    <xf numFmtId="0" fontId="0" fillId="0" borderId="0" xfId="0" applyAlignment="1">
      <alignment vertical="center" shrinkToFit="1"/>
    </xf>
    <xf numFmtId="180" fontId="0" fillId="3" borderId="29" xfId="0" applyNumberFormat="1" applyFill="1" applyBorder="1" applyAlignment="1" applyProtection="1">
      <alignment horizontal="center" vertical="center" shrinkToFit="1"/>
      <protection locked="0"/>
    </xf>
    <xf numFmtId="180" fontId="0" fillId="3" borderId="26" xfId="0" applyNumberForma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protection locked="0"/>
    </xf>
    <xf numFmtId="0" fontId="7" fillId="3" borderId="11" xfId="0" applyFont="1" applyFill="1" applyBorder="1" applyProtection="1">
      <alignment vertical="center"/>
      <protection locked="0"/>
    </xf>
    <xf numFmtId="176" fontId="7" fillId="3" borderId="42" xfId="0" applyNumberFormat="1" applyFont="1" applyFill="1" applyBorder="1" applyAlignment="1" applyProtection="1">
      <alignment horizontal="right" vertical="center" shrinkToFit="1"/>
      <protection locked="0"/>
    </xf>
    <xf numFmtId="176" fontId="7" fillId="3" borderId="64" xfId="0" applyNumberFormat="1" applyFont="1" applyFill="1" applyBorder="1" applyAlignment="1" applyProtection="1">
      <alignment horizontal="right" vertical="center" shrinkToFit="1"/>
      <protection locked="0"/>
    </xf>
    <xf numFmtId="176" fontId="7" fillId="3" borderId="73" xfId="0" applyNumberFormat="1" applyFont="1" applyFill="1" applyBorder="1" applyAlignment="1" applyProtection="1">
      <alignment horizontal="right" vertical="center" shrinkToFit="1"/>
      <protection locked="0"/>
    </xf>
    <xf numFmtId="176" fontId="7" fillId="3" borderId="40" xfId="0" applyNumberFormat="1" applyFont="1" applyFill="1" applyBorder="1" applyAlignment="1" applyProtection="1">
      <alignment horizontal="right" vertical="center" shrinkToFit="1"/>
      <protection locked="0"/>
    </xf>
    <xf numFmtId="176" fontId="7" fillId="3" borderId="34" xfId="0" applyNumberFormat="1" applyFont="1" applyFill="1" applyBorder="1" applyAlignment="1" applyProtection="1">
      <alignment horizontal="right" vertical="center" shrinkToFit="1"/>
      <protection locked="0"/>
    </xf>
    <xf numFmtId="176" fontId="7" fillId="3" borderId="19" xfId="0" applyNumberFormat="1" applyFont="1" applyFill="1" applyBorder="1" applyAlignment="1" applyProtection="1">
      <alignment horizontal="right" vertical="center" shrinkToFit="1"/>
      <protection locked="0"/>
    </xf>
    <xf numFmtId="176" fontId="7" fillId="3" borderId="63" xfId="0" applyNumberFormat="1" applyFont="1" applyFill="1" applyBorder="1" applyAlignment="1" applyProtection="1">
      <alignment horizontal="right" vertical="center" shrinkToFit="1"/>
      <protection locked="0"/>
    </xf>
    <xf numFmtId="176" fontId="7" fillId="3" borderId="65" xfId="0" applyNumberFormat="1" applyFont="1" applyFill="1" applyBorder="1" applyAlignment="1" applyProtection="1">
      <alignment horizontal="right" vertical="center" shrinkToFit="1"/>
      <protection locked="0"/>
    </xf>
    <xf numFmtId="176" fontId="7" fillId="3" borderId="74" xfId="0" applyNumberFormat="1" applyFont="1" applyFill="1" applyBorder="1" applyAlignment="1" applyProtection="1">
      <alignment horizontal="right" vertical="center" shrinkToFit="1"/>
      <protection locked="0"/>
    </xf>
    <xf numFmtId="176" fontId="7" fillId="3" borderId="1" xfId="0" applyNumberFormat="1" applyFont="1" applyFill="1" applyBorder="1" applyAlignment="1" applyProtection="1">
      <alignment horizontal="right" vertical="center"/>
      <protection locked="0"/>
    </xf>
    <xf numFmtId="176" fontId="7" fillId="3" borderId="49" xfId="0" applyNumberFormat="1" applyFont="1" applyFill="1" applyBorder="1" applyAlignment="1" applyProtection="1">
      <alignment horizontal="right" vertical="center"/>
      <protection locked="0"/>
    </xf>
    <xf numFmtId="176" fontId="7" fillId="3" borderId="14" xfId="0" applyNumberFormat="1" applyFont="1" applyFill="1" applyBorder="1" applyAlignment="1" applyProtection="1">
      <alignment horizontal="right" vertical="center"/>
      <protection locked="0"/>
    </xf>
    <xf numFmtId="176" fontId="7" fillId="3" borderId="13" xfId="0" applyNumberFormat="1" applyFont="1" applyFill="1" applyBorder="1" applyAlignment="1" applyProtection="1">
      <alignment horizontal="right" vertical="center"/>
      <protection locked="0"/>
    </xf>
    <xf numFmtId="0" fontId="7" fillId="3" borderId="0" xfId="0" applyFont="1" applyFill="1" applyProtection="1">
      <alignment vertical="center"/>
      <protection locked="0"/>
    </xf>
    <xf numFmtId="176" fontId="7" fillId="3" borderId="29" xfId="0" applyNumberFormat="1" applyFont="1" applyFill="1" applyBorder="1" applyAlignment="1" applyProtection="1">
      <alignment horizontal="right" vertical="center" shrinkToFit="1"/>
      <protection locked="0"/>
    </xf>
    <xf numFmtId="176" fontId="7" fillId="3" borderId="25" xfId="0" applyNumberFormat="1" applyFont="1" applyFill="1" applyBorder="1" applyAlignment="1" applyProtection="1">
      <alignment horizontal="right" vertical="center" shrinkToFit="1"/>
      <protection locked="0"/>
    </xf>
    <xf numFmtId="176" fontId="7" fillId="3" borderId="24" xfId="0" applyNumberFormat="1" applyFont="1" applyFill="1" applyBorder="1" applyAlignment="1" applyProtection="1">
      <alignment horizontal="right" vertical="center" shrinkToFit="1"/>
      <protection locked="0"/>
    </xf>
    <xf numFmtId="176" fontId="7" fillId="3" borderId="22" xfId="0" applyNumberFormat="1" applyFont="1" applyFill="1" applyBorder="1" applyAlignment="1" applyProtection="1">
      <alignment horizontal="right" vertical="center" shrinkToFit="1"/>
      <protection locked="0"/>
    </xf>
    <xf numFmtId="176" fontId="7" fillId="3" borderId="21" xfId="0" applyNumberFormat="1" applyFont="1" applyFill="1" applyBorder="1" applyAlignment="1" applyProtection="1">
      <alignment horizontal="right" vertical="center" shrinkToFit="1"/>
      <protection locked="0"/>
    </xf>
    <xf numFmtId="176" fontId="7" fillId="3" borderId="20" xfId="0" applyNumberFormat="1" applyFont="1" applyFill="1" applyBorder="1" applyAlignment="1" applyProtection="1">
      <alignment horizontal="right" vertical="center" shrinkToFit="1"/>
      <protection locked="0"/>
    </xf>
    <xf numFmtId="176" fontId="7" fillId="3" borderId="69" xfId="0" applyNumberFormat="1" applyFont="1" applyFill="1" applyBorder="1" applyAlignment="1" applyProtection="1">
      <alignment horizontal="right" vertical="center" shrinkToFit="1"/>
      <protection locked="0"/>
    </xf>
    <xf numFmtId="38" fontId="0" fillId="3" borderId="42" xfId="1" applyFont="1" applyFill="1" applyBorder="1" applyAlignment="1" applyProtection="1">
      <alignment vertical="center"/>
      <protection locked="0"/>
    </xf>
    <xf numFmtId="38" fontId="0" fillId="3" borderId="40" xfId="1" applyFont="1" applyFill="1" applyBorder="1" applyAlignment="1" applyProtection="1">
      <alignment vertical="center"/>
      <protection locked="0"/>
    </xf>
    <xf numFmtId="176" fontId="7" fillId="3" borderId="80" xfId="0" applyNumberFormat="1" applyFont="1" applyFill="1" applyBorder="1" applyAlignment="1" applyProtection="1">
      <alignment horizontal="right" vertical="center" shrinkToFit="1"/>
      <protection locked="0"/>
    </xf>
    <xf numFmtId="176" fontId="7" fillId="3" borderId="81" xfId="0" applyNumberFormat="1" applyFont="1" applyFill="1" applyBorder="1" applyAlignment="1" applyProtection="1">
      <alignment horizontal="right" vertical="center" shrinkToFit="1"/>
      <protection locked="0"/>
    </xf>
    <xf numFmtId="176" fontId="7" fillId="3" borderId="23" xfId="0" applyNumberFormat="1" applyFont="1" applyFill="1" applyBorder="1" applyAlignment="1" applyProtection="1">
      <alignment horizontal="right" vertical="center" shrinkToFit="1"/>
      <protection locked="0"/>
    </xf>
    <xf numFmtId="176" fontId="7" fillId="3" borderId="82" xfId="0" applyNumberFormat="1" applyFont="1" applyFill="1" applyBorder="1" applyAlignment="1" applyProtection="1">
      <alignment horizontal="right" vertical="center" shrinkToFit="1"/>
      <protection locked="0"/>
    </xf>
    <xf numFmtId="176" fontId="7" fillId="3" borderId="83" xfId="0" applyNumberFormat="1" applyFont="1" applyFill="1" applyBorder="1" applyAlignment="1" applyProtection="1">
      <alignment horizontal="right" vertical="center" shrinkToFit="1"/>
      <protection locked="0"/>
    </xf>
    <xf numFmtId="176" fontId="7" fillId="3" borderId="84" xfId="0" applyNumberFormat="1" applyFont="1" applyFill="1" applyBorder="1" applyAlignment="1" applyProtection="1">
      <alignment horizontal="right" vertical="center" shrinkToFit="1"/>
      <protection locked="0"/>
    </xf>
    <xf numFmtId="38" fontId="0" fillId="3" borderId="29" xfId="1" applyFont="1" applyFill="1" applyBorder="1" applyAlignment="1" applyProtection="1">
      <alignment vertical="center"/>
      <protection locked="0"/>
    </xf>
    <xf numFmtId="38" fontId="0" fillId="3" borderId="22" xfId="1" applyFont="1" applyFill="1" applyBorder="1" applyAlignment="1" applyProtection="1">
      <alignment vertical="center"/>
      <protection locked="0"/>
    </xf>
    <xf numFmtId="0" fontId="0" fillId="2" borderId="1" xfId="0" applyFill="1" applyBorder="1" applyAlignment="1">
      <alignment horizontal="center" vertical="center"/>
    </xf>
    <xf numFmtId="0" fontId="0" fillId="3" borderId="31"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42" fillId="3" borderId="1" xfId="0" applyFont="1" applyFill="1" applyBorder="1" applyAlignment="1" applyProtection="1">
      <alignment horizontal="right" vertical="center" shrinkToFit="1"/>
      <protection locked="0"/>
    </xf>
    <xf numFmtId="14" fontId="0" fillId="0" borderId="0" xfId="0" applyNumberFormat="1">
      <alignment vertical="center"/>
    </xf>
    <xf numFmtId="14" fontId="0" fillId="0" borderId="1" xfId="0" applyNumberFormat="1" applyBorder="1">
      <alignment vertical="center"/>
    </xf>
    <xf numFmtId="0" fontId="0" fillId="0" borderId="1" xfId="0" applyBorder="1">
      <alignment vertical="center"/>
    </xf>
    <xf numFmtId="14" fontId="0" fillId="0" borderId="1" xfId="0" applyNumberFormat="1" applyBorder="1" applyAlignment="1">
      <alignment horizontal="center" vertical="center"/>
    </xf>
    <xf numFmtId="14" fontId="0" fillId="0" borderId="35" xfId="0" applyNumberFormat="1" applyBorder="1">
      <alignment vertical="center"/>
    </xf>
    <xf numFmtId="14" fontId="0" fillId="0" borderId="35" xfId="0" applyNumberFormat="1" applyBorder="1" applyAlignment="1">
      <alignment horizontal="center" vertical="center"/>
    </xf>
    <xf numFmtId="14" fontId="0" fillId="0" borderId="43" xfId="0" applyNumberFormat="1" applyBorder="1">
      <alignment vertical="center"/>
    </xf>
    <xf numFmtId="14" fontId="0" fillId="0" borderId="43" xfId="0" applyNumberFormat="1" applyBorder="1" applyAlignment="1">
      <alignment horizontal="center" vertical="center"/>
    </xf>
    <xf numFmtId="14" fontId="0" fillId="0" borderId="68" xfId="0" applyNumberFormat="1" applyBorder="1">
      <alignment vertical="center"/>
    </xf>
    <xf numFmtId="14" fontId="0" fillId="0" borderId="68" xfId="0" applyNumberFormat="1" applyBorder="1" applyAlignment="1">
      <alignment horizontal="center" vertical="center"/>
    </xf>
    <xf numFmtId="14" fontId="0" fillId="0" borderId="56" xfId="0" applyNumberFormat="1" applyBorder="1" applyAlignment="1">
      <alignment horizontal="center" vertical="center"/>
    </xf>
    <xf numFmtId="0" fontId="0" fillId="2" borderId="1" xfId="0" quotePrefix="1" applyFill="1" applyBorder="1">
      <alignment vertical="center"/>
    </xf>
    <xf numFmtId="0" fontId="0" fillId="2" borderId="35" xfId="0" quotePrefix="1" applyFill="1" applyBorder="1">
      <alignment vertical="center"/>
    </xf>
    <xf numFmtId="0" fontId="0" fillId="2" borderId="55" xfId="0" applyFill="1" applyBorder="1">
      <alignment vertical="center"/>
    </xf>
    <xf numFmtId="0" fontId="0" fillId="2" borderId="43" xfId="0" quotePrefix="1" applyFill="1" applyBorder="1">
      <alignment vertical="center"/>
    </xf>
    <xf numFmtId="0" fontId="0" fillId="2" borderId="102" xfId="0" applyFill="1" applyBorder="1" applyAlignment="1">
      <alignment horizontal="center" vertical="center"/>
    </xf>
    <xf numFmtId="14" fontId="0" fillId="2" borderId="1" xfId="0" applyNumberFormat="1" applyFill="1" applyBorder="1" applyAlignment="1">
      <alignment horizontal="center" vertical="center"/>
    </xf>
    <xf numFmtId="0" fontId="0" fillId="3" borderId="31" xfId="0" applyFill="1" applyBorder="1" applyAlignment="1" applyProtection="1">
      <alignment horizontal="center" vertical="center"/>
      <protection locked="0"/>
    </xf>
    <xf numFmtId="0" fontId="35" fillId="0" borderId="0" xfId="0" applyFont="1">
      <alignment vertical="center"/>
    </xf>
    <xf numFmtId="0" fontId="0" fillId="0" borderId="43" xfId="0" applyBorder="1">
      <alignment vertical="center"/>
    </xf>
    <xf numFmtId="0" fontId="0" fillId="0" borderId="35" xfId="0" applyBorder="1">
      <alignment vertical="center"/>
    </xf>
    <xf numFmtId="0" fontId="0" fillId="0" borderId="68" xfId="0" applyBorder="1">
      <alignment vertical="center"/>
    </xf>
    <xf numFmtId="0" fontId="0" fillId="0" borderId="1" xfId="0" applyBorder="1" applyAlignment="1">
      <alignment horizontal="right" vertical="center" shrinkToFit="1"/>
    </xf>
    <xf numFmtId="38" fontId="4" fillId="3" borderId="85" xfId="1" applyFont="1" applyFill="1" applyBorder="1" applyAlignment="1" applyProtection="1">
      <alignment horizontal="right" vertical="center"/>
      <protection locked="0"/>
    </xf>
    <xf numFmtId="0" fontId="0" fillId="3" borderId="1" xfId="0" applyFill="1" applyBorder="1" applyAlignment="1" applyProtection="1">
      <alignment vertical="center" shrinkToFit="1"/>
      <protection locked="0"/>
    </xf>
    <xf numFmtId="0" fontId="31" fillId="0" borderId="0" xfId="0" applyFont="1">
      <alignment vertical="center"/>
    </xf>
    <xf numFmtId="0" fontId="0" fillId="3" borderId="7" xfId="0" applyFill="1" applyBorder="1" applyAlignment="1" applyProtection="1">
      <alignment horizontal="right" vertical="center" shrinkToFit="1"/>
      <protection locked="0"/>
    </xf>
    <xf numFmtId="0" fontId="0" fillId="3" borderId="8" xfId="0" applyFill="1" applyBorder="1" applyAlignment="1" applyProtection="1">
      <alignment horizontal="right" vertical="center" shrinkToFit="1"/>
      <protection locked="0"/>
    </xf>
    <xf numFmtId="0" fontId="0" fillId="3" borderId="5" xfId="0" applyFill="1" applyBorder="1" applyAlignment="1" applyProtection="1">
      <alignment horizontal="right" vertical="center" shrinkToFit="1"/>
      <protection locked="0"/>
    </xf>
    <xf numFmtId="38" fontId="4" fillId="3" borderId="40" xfId="1" applyFont="1" applyFill="1" applyBorder="1" applyAlignment="1" applyProtection="1">
      <alignment horizontal="right" vertical="center"/>
      <protection locked="0"/>
    </xf>
    <xf numFmtId="38" fontId="4" fillId="3" borderId="42" xfId="1" applyFont="1" applyFill="1" applyBorder="1" applyAlignment="1" applyProtection="1">
      <alignment horizontal="right" vertical="center"/>
      <protection locked="0"/>
    </xf>
    <xf numFmtId="38" fontId="4" fillId="3" borderId="38" xfId="1" applyFont="1" applyFill="1" applyBorder="1" applyAlignment="1" applyProtection="1">
      <alignment horizontal="right" vertical="center"/>
      <protection locked="0"/>
    </xf>
    <xf numFmtId="0" fontId="4" fillId="6" borderId="0" xfId="0" applyFont="1" applyFill="1" applyAlignment="1" applyProtection="1">
      <alignment horizontal="center" vertical="center"/>
      <protection hidden="1"/>
    </xf>
    <xf numFmtId="0" fontId="36" fillId="6" borderId="0" xfId="0" applyFont="1" applyFill="1" applyProtection="1">
      <alignment vertical="center"/>
      <protection hidden="1"/>
    </xf>
    <xf numFmtId="0" fontId="41" fillId="6" borderId="0" xfId="3" applyFont="1" applyFill="1" applyProtection="1">
      <alignment vertical="center"/>
      <protection hidden="1"/>
    </xf>
    <xf numFmtId="0" fontId="29" fillId="6" borderId="0" xfId="3" applyFont="1" applyFill="1" applyProtection="1">
      <alignment vertical="center"/>
      <protection hidden="1"/>
    </xf>
    <xf numFmtId="0" fontId="4" fillId="6" borderId="0" xfId="0" applyFont="1" applyFill="1" applyProtection="1">
      <alignment vertical="center"/>
      <protection hidden="1"/>
    </xf>
    <xf numFmtId="0" fontId="28" fillId="6" borderId="0" xfId="0" applyFont="1" applyFill="1" applyProtection="1">
      <alignment vertical="center"/>
      <protection hidden="1"/>
    </xf>
    <xf numFmtId="0" fontId="7" fillId="0" borderId="0" xfId="0" applyFont="1" applyProtection="1">
      <alignment vertical="center"/>
      <protection hidden="1"/>
    </xf>
    <xf numFmtId="0" fontId="0" fillId="0" borderId="1" xfId="0" applyBorder="1" applyAlignment="1" applyProtection="1">
      <alignment horizontal="center" vertical="center"/>
      <protection hidden="1"/>
    </xf>
    <xf numFmtId="0" fontId="7" fillId="6" borderId="0" xfId="0" applyFont="1" applyFill="1" applyProtection="1">
      <alignment vertical="center"/>
      <protection hidden="1"/>
    </xf>
    <xf numFmtId="0" fontId="5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8" fillId="0" borderId="0" xfId="0" applyFont="1" applyProtection="1">
      <alignment vertical="center"/>
      <protection hidden="1"/>
    </xf>
    <xf numFmtId="0" fontId="17" fillId="0" borderId="0" xfId="0" applyFont="1" applyProtection="1">
      <alignment vertical="center"/>
      <protection hidden="1"/>
    </xf>
    <xf numFmtId="0" fontId="17" fillId="0" borderId="0" xfId="0" applyFont="1" applyAlignment="1" applyProtection="1">
      <alignment horizontal="center" vertical="center"/>
      <protection hidden="1"/>
    </xf>
    <xf numFmtId="0" fontId="15" fillId="0" borderId="0" xfId="0" applyFont="1" applyProtection="1">
      <alignment vertical="center"/>
      <protection hidden="1"/>
    </xf>
    <xf numFmtId="0" fontId="9" fillId="0" borderId="0" xfId="0" applyFont="1" applyProtection="1">
      <alignment vertical="center"/>
      <protection hidden="1"/>
    </xf>
    <xf numFmtId="0" fontId="0" fillId="0" borderId="0" xfId="0" applyProtection="1">
      <alignment vertical="center"/>
      <protection hidden="1"/>
    </xf>
    <xf numFmtId="0" fontId="0" fillId="6" borderId="0" xfId="0" applyFill="1" applyProtection="1">
      <alignment vertical="center"/>
      <protection hidden="1"/>
    </xf>
    <xf numFmtId="0" fontId="7" fillId="0" borderId="5" xfId="0" applyFont="1" applyBorder="1" applyProtection="1">
      <alignment vertical="center"/>
      <protection hidden="1"/>
    </xf>
    <xf numFmtId="0" fontId="15" fillId="0" borderId="6" xfId="0" applyFont="1" applyBorder="1" applyProtection="1">
      <alignment vertical="center"/>
      <protection hidden="1"/>
    </xf>
    <xf numFmtId="0" fontId="7" fillId="0" borderId="8" xfId="0" applyFont="1" applyBorder="1" applyProtection="1">
      <alignment vertical="center"/>
      <protection hidden="1"/>
    </xf>
    <xf numFmtId="0" fontId="7" fillId="0" borderId="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7" fillId="0" borderId="3" xfId="0" applyFont="1" applyBorder="1" applyProtection="1">
      <alignment vertical="center"/>
      <protection hidden="1"/>
    </xf>
    <xf numFmtId="0" fontId="7" fillId="0" borderId="11" xfId="0" applyFont="1" applyBorder="1" applyProtection="1">
      <alignment vertical="center"/>
      <protection hidden="1"/>
    </xf>
    <xf numFmtId="0" fontId="7" fillId="0" borderId="12" xfId="0" applyFont="1" applyBorder="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right" vertical="center"/>
      <protection hidden="1"/>
    </xf>
    <xf numFmtId="0" fontId="7" fillId="5" borderId="42" xfId="0" applyFont="1" applyFill="1" applyBorder="1" applyAlignment="1" applyProtection="1">
      <alignment horizontal="center" vertical="center" wrapText="1"/>
      <protection hidden="1"/>
    </xf>
    <xf numFmtId="181" fontId="7" fillId="5" borderId="42" xfId="0" applyNumberFormat="1" applyFont="1" applyFill="1" applyBorder="1" applyAlignment="1" applyProtection="1">
      <alignment horizontal="center" vertical="center" wrapText="1"/>
      <protection hidden="1"/>
    </xf>
    <xf numFmtId="181" fontId="7" fillId="5" borderId="64" xfId="0" applyNumberFormat="1" applyFont="1" applyFill="1" applyBorder="1" applyAlignment="1" applyProtection="1">
      <alignment horizontal="center" vertical="center" wrapText="1"/>
      <protection hidden="1"/>
    </xf>
    <xf numFmtId="181" fontId="7" fillId="5" borderId="73" xfId="0" applyNumberFormat="1" applyFont="1" applyFill="1" applyBorder="1" applyAlignment="1" applyProtection="1">
      <alignment horizontal="center" vertical="center" wrapText="1"/>
      <protection hidden="1"/>
    </xf>
    <xf numFmtId="0" fontId="7" fillId="6" borderId="0" xfId="0" applyFont="1" applyFill="1" applyAlignment="1" applyProtection="1">
      <alignment vertical="center" wrapText="1"/>
      <protection hidden="1"/>
    </xf>
    <xf numFmtId="183" fontId="7" fillId="5" borderId="40" xfId="0" applyNumberFormat="1" applyFont="1" applyFill="1" applyBorder="1" applyAlignment="1" applyProtection="1">
      <alignment horizontal="center" vertical="center" shrinkToFit="1"/>
      <protection hidden="1"/>
    </xf>
    <xf numFmtId="183" fontId="7" fillId="5" borderId="34" xfId="0" applyNumberFormat="1" applyFont="1" applyFill="1" applyBorder="1" applyAlignment="1" applyProtection="1">
      <alignment horizontal="center" vertical="center" shrinkToFit="1"/>
      <protection hidden="1"/>
    </xf>
    <xf numFmtId="183" fontId="7" fillId="5" borderId="19" xfId="0" applyNumberFormat="1" applyFont="1" applyFill="1" applyBorder="1" applyAlignment="1" applyProtection="1">
      <alignment horizontal="center" vertical="center" shrinkToFit="1"/>
      <protection hidden="1"/>
    </xf>
    <xf numFmtId="0" fontId="7" fillId="5" borderId="38"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7" fillId="5" borderId="17" xfId="0" applyFont="1" applyFill="1" applyBorder="1" applyAlignment="1" applyProtection="1">
      <alignment horizontal="center" vertical="center"/>
      <protection hidden="1"/>
    </xf>
    <xf numFmtId="0" fontId="7" fillId="5" borderId="16" xfId="0" applyFont="1" applyFill="1" applyBorder="1" applyAlignment="1" applyProtection="1">
      <alignment horizontal="center" vertical="center"/>
      <protection hidden="1"/>
    </xf>
    <xf numFmtId="182" fontId="7" fillId="5" borderId="2" xfId="0" applyNumberFormat="1" applyFont="1" applyFill="1" applyBorder="1" applyAlignment="1" applyProtection="1">
      <alignment horizontal="center" vertical="center" shrinkToFit="1"/>
      <protection hidden="1"/>
    </xf>
    <xf numFmtId="182" fontId="7" fillId="5" borderId="76" xfId="0" applyNumberFormat="1" applyFont="1" applyFill="1" applyBorder="1" applyAlignment="1" applyProtection="1">
      <alignment horizontal="center" vertical="center" shrinkToFit="1"/>
      <protection hidden="1"/>
    </xf>
    <xf numFmtId="182" fontId="7" fillId="5" borderId="77" xfId="0" applyNumberFormat="1" applyFont="1" applyFill="1" applyBorder="1" applyAlignment="1" applyProtection="1">
      <alignment horizontal="center" vertical="center" shrinkToFit="1"/>
      <protection hidden="1"/>
    </xf>
    <xf numFmtId="38" fontId="7" fillId="2" borderId="50" xfId="1" applyFont="1" applyFill="1" applyBorder="1" applyAlignment="1" applyProtection="1">
      <alignment vertical="center" shrinkToFit="1"/>
      <protection hidden="1"/>
    </xf>
    <xf numFmtId="38" fontId="7" fillId="5" borderId="50" xfId="1" applyFont="1" applyFill="1" applyBorder="1" applyAlignment="1" applyProtection="1">
      <alignment vertical="center" shrinkToFit="1"/>
      <protection hidden="1"/>
    </xf>
    <xf numFmtId="38" fontId="7" fillId="5" borderId="47" xfId="1" applyFont="1" applyFill="1" applyBorder="1" applyAlignment="1" applyProtection="1">
      <alignment vertical="center" shrinkToFit="1"/>
      <protection hidden="1"/>
    </xf>
    <xf numFmtId="38" fontId="7" fillId="5" borderId="75" xfId="1" applyFont="1" applyFill="1" applyBorder="1" applyAlignment="1" applyProtection="1">
      <alignment vertical="center" shrinkToFit="1"/>
      <protection hidden="1"/>
    </xf>
    <xf numFmtId="38" fontId="7" fillId="5" borderId="71" xfId="1" applyFont="1" applyFill="1" applyBorder="1" applyAlignment="1" applyProtection="1">
      <alignment horizontal="right" vertical="center" shrinkToFit="1"/>
      <protection hidden="1"/>
    </xf>
    <xf numFmtId="38" fontId="7" fillId="5" borderId="62" xfId="1" applyFont="1" applyFill="1" applyBorder="1" applyAlignment="1" applyProtection="1">
      <alignment horizontal="right" vertical="center" shrinkToFit="1"/>
      <protection hidden="1"/>
    </xf>
    <xf numFmtId="38" fontId="7" fillId="5" borderId="46" xfId="1" applyFont="1" applyFill="1" applyBorder="1" applyAlignment="1" applyProtection="1">
      <alignment horizontal="right" vertical="center" shrinkToFit="1"/>
      <protection hidden="1"/>
    </xf>
    <xf numFmtId="38" fontId="7" fillId="5" borderId="75" xfId="1" applyFont="1" applyFill="1" applyBorder="1" applyAlignment="1" applyProtection="1">
      <alignment horizontal="right" vertical="center" shrinkToFit="1"/>
      <protection hidden="1"/>
    </xf>
    <xf numFmtId="0" fontId="16" fillId="0" borderId="0" xfId="0" applyFont="1" applyProtection="1">
      <alignment vertical="center"/>
      <protection hidden="1"/>
    </xf>
    <xf numFmtId="38" fontId="7" fillId="5" borderId="1" xfId="1" applyFont="1" applyFill="1" applyBorder="1" applyAlignment="1" applyProtection="1">
      <alignment horizontal="right" vertical="center" shrinkToFit="1"/>
      <protection hidden="1"/>
    </xf>
    <xf numFmtId="38" fontId="7" fillId="5" borderId="35" xfId="1" applyFont="1" applyFill="1" applyBorder="1" applyAlignment="1" applyProtection="1">
      <alignment vertical="center" shrinkToFit="1"/>
      <protection hidden="1"/>
    </xf>
    <xf numFmtId="180" fontId="0" fillId="5" borderId="35" xfId="0" applyNumberFormat="1" applyFill="1" applyBorder="1" applyAlignment="1" applyProtection="1">
      <alignment horizontal="right" vertical="center" shrinkToFit="1"/>
      <protection hidden="1"/>
    </xf>
    <xf numFmtId="178" fontId="7" fillId="5" borderId="56" xfId="2" applyNumberFormat="1" applyFont="1" applyFill="1" applyBorder="1" applyAlignment="1" applyProtection="1">
      <alignment horizontal="right" vertical="center" shrinkToFit="1"/>
      <protection hidden="1"/>
    </xf>
    <xf numFmtId="178" fontId="0" fillId="5" borderId="56" xfId="2" applyNumberFormat="1" applyFont="1" applyFill="1" applyBorder="1" applyAlignment="1" applyProtection="1">
      <alignment horizontal="right" vertical="center" shrinkToFit="1"/>
      <protection hidden="1"/>
    </xf>
    <xf numFmtId="0" fontId="6" fillId="0" borderId="0" xfId="0" applyFont="1" applyAlignment="1" applyProtection="1">
      <alignment vertical="top"/>
      <protection hidden="1"/>
    </xf>
    <xf numFmtId="178" fontId="7" fillId="0" borderId="0" xfId="2" applyNumberFormat="1" applyFont="1" applyFill="1" applyBorder="1" applyAlignment="1" applyProtection="1">
      <alignment horizontal="right" vertical="center" shrinkToFit="1"/>
      <protection hidden="1"/>
    </xf>
    <xf numFmtId="0" fontId="26" fillId="0" borderId="0" xfId="0" applyFont="1" applyProtection="1">
      <alignment vertical="center"/>
      <protection hidden="1"/>
    </xf>
    <xf numFmtId="0" fontId="7" fillId="0" borderId="0" xfId="0" applyFont="1" applyAlignment="1" applyProtection="1">
      <alignment horizontal="left" vertical="center" wrapText="1" indent="1"/>
      <protection hidden="1"/>
    </xf>
    <xf numFmtId="0" fontId="7" fillId="6" borderId="0" xfId="0" applyFont="1" applyFill="1" applyAlignment="1" applyProtection="1">
      <alignment horizontal="left" vertical="center" wrapText="1"/>
      <protection hidden="1"/>
    </xf>
    <xf numFmtId="0" fontId="4" fillId="0" borderId="0" xfId="0" applyFont="1" applyProtection="1">
      <alignment vertical="center"/>
      <protection hidden="1"/>
    </xf>
    <xf numFmtId="0" fontId="4" fillId="0" borderId="0" xfId="0" applyFont="1" applyAlignment="1" applyProtection="1">
      <alignment horizontal="right" vertical="center"/>
      <protection hidden="1"/>
    </xf>
    <xf numFmtId="0" fontId="7" fillId="5" borderId="29" xfId="0" applyFont="1" applyFill="1" applyBorder="1" applyAlignment="1" applyProtection="1">
      <alignment horizontal="center" vertical="center" wrapText="1"/>
      <protection hidden="1"/>
    </xf>
    <xf numFmtId="181" fontId="7" fillId="5" borderId="78" xfId="0" applyNumberFormat="1" applyFont="1" applyFill="1" applyBorder="1" applyAlignment="1" applyProtection="1">
      <alignment horizontal="center" vertical="center" wrapText="1"/>
      <protection hidden="1"/>
    </xf>
    <xf numFmtId="181" fontId="7" fillId="5" borderId="79" xfId="0" applyNumberFormat="1" applyFont="1" applyFill="1" applyBorder="1" applyAlignment="1" applyProtection="1">
      <alignment horizontal="center" vertical="center" wrapText="1"/>
      <protection hidden="1"/>
    </xf>
    <xf numFmtId="183" fontId="7" fillId="5" borderId="22" xfId="0" applyNumberFormat="1" applyFont="1" applyFill="1" applyBorder="1" applyAlignment="1" applyProtection="1">
      <alignment horizontal="center" vertical="center" shrinkToFit="1"/>
      <protection hidden="1"/>
    </xf>
    <xf numFmtId="183" fontId="7" fillId="5" borderId="23" xfId="0" applyNumberFormat="1" applyFont="1" applyFill="1" applyBorder="1" applyAlignment="1" applyProtection="1">
      <alignment horizontal="center" vertical="center" shrinkToFit="1"/>
      <protection hidden="1"/>
    </xf>
    <xf numFmtId="183" fontId="7" fillId="5" borderId="20" xfId="0" applyNumberFormat="1" applyFont="1" applyFill="1" applyBorder="1" applyAlignment="1" applyProtection="1">
      <alignment horizontal="center" vertical="center" shrinkToFit="1"/>
      <protection hidden="1"/>
    </xf>
    <xf numFmtId="0" fontId="6" fillId="5" borderId="26" xfId="0" applyFont="1" applyFill="1" applyBorder="1" applyAlignment="1" applyProtection="1">
      <alignment horizontal="center" vertical="center" shrinkToFit="1"/>
      <protection hidden="1"/>
    </xf>
    <xf numFmtId="0" fontId="6" fillId="5" borderId="18" xfId="0" applyFont="1" applyFill="1" applyBorder="1" applyAlignment="1" applyProtection="1">
      <alignment horizontal="center" vertical="center" shrinkToFit="1"/>
      <protection hidden="1"/>
    </xf>
    <xf numFmtId="0" fontId="6" fillId="5" borderId="17" xfId="0" applyFont="1" applyFill="1" applyBorder="1" applyAlignment="1" applyProtection="1">
      <alignment horizontal="center" vertical="center" shrinkToFit="1"/>
      <protection hidden="1"/>
    </xf>
    <xf numFmtId="0" fontId="6" fillId="5" borderId="16" xfId="0" applyFont="1" applyFill="1" applyBorder="1" applyAlignment="1" applyProtection="1">
      <alignment horizontal="center" vertical="center" shrinkToFit="1"/>
      <protection hidden="1"/>
    </xf>
    <xf numFmtId="176" fontId="7" fillId="2" borderId="51" xfId="0" applyNumberFormat="1" applyFont="1" applyFill="1" applyBorder="1" applyAlignment="1" applyProtection="1">
      <alignment horizontal="right" vertical="center"/>
      <protection hidden="1"/>
    </xf>
    <xf numFmtId="176" fontId="7" fillId="2" borderId="14" xfId="0" applyNumberFormat="1" applyFont="1" applyFill="1" applyBorder="1" applyAlignment="1" applyProtection="1">
      <alignment horizontal="center" vertical="center"/>
      <protection hidden="1"/>
    </xf>
    <xf numFmtId="176" fontId="7" fillId="2" borderId="13" xfId="0" applyNumberFormat="1" applyFont="1" applyFill="1" applyBorder="1" applyAlignment="1" applyProtection="1">
      <alignment horizontal="center" vertical="center"/>
      <protection hidden="1"/>
    </xf>
    <xf numFmtId="38" fontId="4" fillId="5" borderId="1" xfId="1" applyFont="1" applyFill="1" applyBorder="1" applyAlignment="1" applyProtection="1">
      <alignment horizontal="right" vertical="center" shrinkToFit="1"/>
      <protection hidden="1"/>
    </xf>
    <xf numFmtId="38" fontId="4" fillId="5" borderId="56" xfId="1" applyFont="1" applyFill="1" applyBorder="1" applyAlignment="1" applyProtection="1">
      <alignment vertical="center" shrinkToFit="1"/>
      <protection hidden="1"/>
    </xf>
    <xf numFmtId="0" fontId="11" fillId="0" borderId="0" xfId="0" applyFont="1" applyAlignment="1" applyProtection="1">
      <alignment vertical="top"/>
      <protection hidden="1"/>
    </xf>
    <xf numFmtId="0" fontId="4" fillId="2" borderId="1" xfId="0" applyFont="1" applyFill="1" applyBorder="1" applyAlignment="1" applyProtection="1">
      <alignment horizontal="right" vertical="center" wrapText="1" shrinkToFit="1"/>
      <protection hidden="1"/>
    </xf>
    <xf numFmtId="0" fontId="5" fillId="0" borderId="0" xfId="0" applyFont="1" applyAlignment="1" applyProtection="1">
      <alignment vertical="top"/>
      <protection hidden="1"/>
    </xf>
    <xf numFmtId="0" fontId="7" fillId="0" borderId="0" xfId="0" applyFont="1" applyAlignment="1" applyProtection="1">
      <alignment horizontal="center" vertical="top" wrapText="1" shrinkToFit="1"/>
      <protection hidden="1"/>
    </xf>
    <xf numFmtId="38" fontId="4" fillId="0" borderId="0" xfId="1" applyFont="1" applyFill="1" applyBorder="1" applyAlignment="1" applyProtection="1">
      <alignment vertical="top" shrinkToFit="1"/>
      <protection hidden="1"/>
    </xf>
    <xf numFmtId="0" fontId="30" fillId="0" borderId="0" xfId="0" applyFont="1" applyAlignment="1" applyProtection="1">
      <alignment vertical="top"/>
      <protection hidden="1"/>
    </xf>
    <xf numFmtId="0" fontId="18" fillId="0" borderId="0" xfId="0" applyFont="1" applyAlignment="1" applyProtection="1">
      <alignment vertical="justify"/>
      <protection hidden="1"/>
    </xf>
    <xf numFmtId="0" fontId="18" fillId="6" borderId="0" xfId="0" applyFont="1" applyFill="1" applyAlignment="1" applyProtection="1">
      <alignment vertical="justify"/>
      <protection hidden="1"/>
    </xf>
    <xf numFmtId="0" fontId="30" fillId="0" borderId="0" xfId="0" applyFont="1"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top" wrapText="1"/>
      <protection hidden="1"/>
    </xf>
    <xf numFmtId="0" fontId="4"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protection hidden="1"/>
    </xf>
    <xf numFmtId="0" fontId="4" fillId="5" borderId="22" xfId="0"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protection hidden="1"/>
    </xf>
    <xf numFmtId="0" fontId="4" fillId="5" borderId="1" xfId="0" applyFont="1" applyFill="1" applyBorder="1" applyAlignment="1" applyProtection="1">
      <alignment horizontal="centerContinuous" vertical="center"/>
      <protection hidden="1"/>
    </xf>
    <xf numFmtId="38" fontId="4" fillId="5" borderId="35" xfId="1" applyFont="1" applyFill="1" applyBorder="1" applyAlignment="1" applyProtection="1">
      <alignment horizontal="right" vertical="center"/>
      <protection hidden="1"/>
    </xf>
    <xf numFmtId="0" fontId="18" fillId="0" borderId="0" xfId="0" applyFont="1" applyAlignment="1" applyProtection="1">
      <alignment horizontal="left" vertical="top" indent="1"/>
      <protection hidden="1"/>
    </xf>
    <xf numFmtId="178" fontId="4" fillId="5" borderId="56" xfId="2" applyNumberFormat="1" applyFont="1" applyFill="1" applyBorder="1" applyAlignment="1" applyProtection="1">
      <alignment horizontal="right" vertical="center"/>
      <protection hidden="1"/>
    </xf>
    <xf numFmtId="178" fontId="4" fillId="5" borderId="48" xfId="2" applyNumberFormat="1" applyFont="1" applyFill="1" applyBorder="1" applyAlignment="1" applyProtection="1">
      <alignment horizontal="right" vertical="center"/>
      <protection hidden="1"/>
    </xf>
    <xf numFmtId="0" fontId="27" fillId="6" borderId="0" xfId="0" applyFont="1" applyFill="1" applyProtection="1">
      <alignment vertical="center"/>
      <protection hidden="1"/>
    </xf>
    <xf numFmtId="0" fontId="7" fillId="2" borderId="1" xfId="0" applyFont="1" applyFill="1" applyBorder="1" applyAlignment="1" applyProtection="1">
      <alignment horizontal="center" vertical="center"/>
      <protection hidden="1"/>
    </xf>
    <xf numFmtId="0" fontId="0" fillId="0" borderId="5" xfId="0" applyBorder="1" applyProtection="1">
      <alignment vertical="center"/>
      <protection hidden="1"/>
    </xf>
    <xf numFmtId="0" fontId="0" fillId="0" borderId="5" xfId="0" applyBorder="1" applyAlignment="1" applyProtection="1">
      <alignment horizontal="left" vertical="center"/>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5" fillId="0" borderId="0" xfId="0" applyFont="1" applyAlignment="1" applyProtection="1">
      <alignment horizontal="left"/>
      <protection hidden="1"/>
    </xf>
    <xf numFmtId="0" fontId="23" fillId="0" borderId="0" xfId="3" applyFont="1" applyFill="1" applyBorder="1" applyAlignment="1" applyProtection="1">
      <alignment horizontal="left" vertical="top"/>
      <protection hidden="1"/>
    </xf>
    <xf numFmtId="0" fontId="6" fillId="5" borderId="29" xfId="0" applyFont="1" applyFill="1" applyBorder="1" applyAlignment="1" applyProtection="1">
      <alignment horizontal="center" vertical="center" wrapText="1"/>
      <protection hidden="1"/>
    </xf>
    <xf numFmtId="0" fontId="6" fillId="5" borderId="42" xfId="0" applyFont="1" applyFill="1" applyBorder="1" applyAlignment="1" applyProtection="1">
      <alignment horizontal="centerContinuous" vertical="center"/>
      <protection hidden="1"/>
    </xf>
    <xf numFmtId="0" fontId="6" fillId="5" borderId="28" xfId="0" applyFont="1" applyFill="1" applyBorder="1" applyAlignment="1" applyProtection="1">
      <alignment horizontal="centerContinuous" vertical="center"/>
      <protection hidden="1"/>
    </xf>
    <xf numFmtId="0" fontId="6" fillId="5" borderId="27" xfId="0" applyFont="1" applyFill="1" applyBorder="1" applyAlignment="1" applyProtection="1">
      <alignment horizontal="center" vertical="center"/>
      <protection hidden="1"/>
    </xf>
    <xf numFmtId="0" fontId="6" fillId="6" borderId="0" xfId="0" applyFont="1" applyFill="1" applyProtection="1">
      <alignment vertical="center"/>
      <protection hidden="1"/>
    </xf>
    <xf numFmtId="0" fontId="6" fillId="5" borderId="22" xfId="0" applyFont="1" applyFill="1" applyBorder="1" applyAlignment="1" applyProtection="1">
      <alignment horizontal="center" vertical="center" wrapText="1"/>
      <protection hidden="1"/>
    </xf>
    <xf numFmtId="0" fontId="6" fillId="5" borderId="80" xfId="0" applyFont="1" applyFill="1" applyBorder="1" applyAlignment="1" applyProtection="1">
      <alignment horizontal="center" vertical="center" wrapText="1"/>
      <protection hidden="1"/>
    </xf>
    <xf numFmtId="181" fontId="6" fillId="5" borderId="25" xfId="0" applyNumberFormat="1" applyFont="1" applyFill="1" applyBorder="1" applyAlignment="1" applyProtection="1">
      <alignment horizontal="center" vertical="center" wrapText="1"/>
      <protection hidden="1"/>
    </xf>
    <xf numFmtId="181" fontId="6" fillId="5" borderId="19" xfId="0" applyNumberFormat="1" applyFont="1" applyFill="1" applyBorder="1" applyAlignment="1" applyProtection="1">
      <alignment horizontal="center" vertical="center" wrapText="1"/>
      <protection hidden="1"/>
    </xf>
    <xf numFmtId="0" fontId="6" fillId="6" borderId="0" xfId="0" applyFont="1" applyFill="1" applyAlignment="1" applyProtection="1">
      <alignment vertical="center" wrapText="1"/>
      <protection hidden="1"/>
    </xf>
    <xf numFmtId="182" fontId="7" fillId="5" borderId="4" xfId="0" applyNumberFormat="1" applyFont="1" applyFill="1" applyBorder="1" applyAlignment="1" applyProtection="1">
      <alignment horizontal="center" vertical="center" shrinkToFit="1"/>
      <protection hidden="1"/>
    </xf>
    <xf numFmtId="182" fontId="7" fillId="5" borderId="67" xfId="0" applyNumberFormat="1" applyFont="1" applyFill="1" applyBorder="1" applyAlignment="1" applyProtection="1">
      <alignment horizontal="center" vertical="center" shrinkToFit="1"/>
      <protection hidden="1"/>
    </xf>
    <xf numFmtId="182" fontId="7" fillId="5" borderId="13" xfId="0" applyNumberFormat="1" applyFont="1" applyFill="1" applyBorder="1" applyAlignment="1" applyProtection="1">
      <alignment horizontal="center" vertical="center" shrinkToFit="1"/>
      <protection hidden="1"/>
    </xf>
    <xf numFmtId="0" fontId="7" fillId="5" borderId="0" xfId="0" applyFont="1" applyFill="1" applyAlignment="1" applyProtection="1">
      <alignment horizontal="left" vertical="center" shrinkToFit="1"/>
      <protection hidden="1"/>
    </xf>
    <xf numFmtId="38" fontId="7" fillId="5" borderId="55" xfId="1" applyFont="1" applyFill="1" applyBorder="1" applyAlignment="1" applyProtection="1">
      <alignment vertical="center" shrinkToFit="1"/>
      <protection hidden="1"/>
    </xf>
    <xf numFmtId="38" fontId="7" fillId="5" borderId="62" xfId="1" applyFont="1" applyFill="1" applyBorder="1" applyAlignment="1" applyProtection="1">
      <alignment vertical="center" shrinkToFit="1"/>
      <protection hidden="1"/>
    </xf>
    <xf numFmtId="38" fontId="7" fillId="5" borderId="46" xfId="1" applyFont="1" applyFill="1" applyBorder="1" applyAlignment="1" applyProtection="1">
      <alignment vertical="center" shrinkToFit="1"/>
      <protection hidden="1"/>
    </xf>
    <xf numFmtId="0" fontId="7" fillId="0" borderId="0" xfId="0" applyFont="1" applyAlignment="1" applyProtection="1">
      <alignment horizontal="left" vertical="center" wrapText="1"/>
      <protection hidden="1"/>
    </xf>
    <xf numFmtId="38" fontId="4" fillId="2" borderId="56" xfId="1" applyFont="1" applyFill="1" applyBorder="1" applyAlignment="1" applyProtection="1">
      <alignment horizontal="right" vertical="center"/>
      <protection hidden="1"/>
    </xf>
    <xf numFmtId="0" fontId="4" fillId="0" borderId="0" xfId="0" applyFont="1" applyAlignment="1" applyProtection="1">
      <alignment horizontal="center" vertical="center"/>
      <protection hidden="1"/>
    </xf>
    <xf numFmtId="0" fontId="18" fillId="0" borderId="8" xfId="0" applyFont="1" applyBorder="1" applyAlignment="1" applyProtection="1">
      <alignment horizontal="left" vertical="top" indent="1"/>
      <protection hidden="1"/>
    </xf>
    <xf numFmtId="0" fontId="17" fillId="6" borderId="0" xfId="0" applyFont="1" applyFill="1" applyProtection="1">
      <alignment vertical="center"/>
      <protection hidden="1"/>
    </xf>
    <xf numFmtId="0" fontId="33" fillId="0" borderId="0" xfId="0" applyFont="1" applyAlignment="1" applyProtection="1">
      <alignment horizontal="left" vertical="center"/>
      <protection hidden="1"/>
    </xf>
    <xf numFmtId="180" fontId="0" fillId="0" borderId="29" xfId="0" applyNumberFormat="1" applyBorder="1" applyAlignment="1" applyProtection="1">
      <alignment horizontal="center" vertical="center" shrinkToFit="1"/>
      <protection hidden="1"/>
    </xf>
    <xf numFmtId="180" fontId="0" fillId="0" borderId="22" xfId="0" applyNumberFormat="1" applyBorder="1" applyAlignment="1" applyProtection="1">
      <alignment horizontal="center" vertical="center" shrinkToFit="1"/>
      <protection hidden="1"/>
    </xf>
    <xf numFmtId="0" fontId="26" fillId="0" borderId="45" xfId="0" applyFont="1" applyBorder="1" applyAlignment="1" applyProtection="1">
      <alignment horizontal="center" vertical="center" wrapText="1"/>
      <protection hidden="1"/>
    </xf>
    <xf numFmtId="180" fontId="0" fillId="0" borderId="26" xfId="0" applyNumberFormat="1" applyBorder="1" applyAlignment="1" applyProtection="1">
      <alignment horizontal="center" vertical="center" shrinkToFit="1"/>
      <protection hidden="1"/>
    </xf>
    <xf numFmtId="0" fontId="17" fillId="0" borderId="58" xfId="0" applyFont="1" applyBorder="1" applyAlignment="1" applyProtection="1">
      <alignment horizontal="center" vertical="center"/>
      <protection hidden="1"/>
    </xf>
    <xf numFmtId="0" fontId="42" fillId="6" borderId="0" xfId="0" applyFont="1" applyFill="1" applyProtection="1">
      <alignment vertical="center"/>
      <protection hidden="1"/>
    </xf>
    <xf numFmtId="0" fontId="41" fillId="6" borderId="0" xfId="3" applyFont="1" applyFill="1" applyAlignment="1" applyProtection="1">
      <alignment vertical="center"/>
      <protection hidden="1"/>
    </xf>
    <xf numFmtId="0" fontId="43" fillId="6" borderId="0" xfId="0" applyFont="1" applyFill="1" applyProtection="1">
      <alignment vertical="center"/>
      <protection hidden="1"/>
    </xf>
    <xf numFmtId="0" fontId="42" fillId="6" borderId="0" xfId="0" applyFont="1" applyFill="1" applyAlignment="1" applyProtection="1">
      <alignment vertical="center" wrapText="1"/>
      <protection hidden="1"/>
    </xf>
    <xf numFmtId="0" fontId="42" fillId="6" borderId="0" xfId="0" applyFont="1" applyFill="1" applyAlignment="1" applyProtection="1">
      <alignment horizontal="center" vertical="center"/>
      <protection hidden="1"/>
    </xf>
    <xf numFmtId="0" fontId="35" fillId="0" borderId="0" xfId="0" applyFont="1" applyProtection="1">
      <alignment vertical="center"/>
      <protection hidden="1"/>
    </xf>
    <xf numFmtId="0" fontId="42" fillId="0" borderId="0" xfId="0" applyFont="1" applyProtection="1">
      <alignment vertical="center"/>
      <protection hidden="1"/>
    </xf>
    <xf numFmtId="0" fontId="42" fillId="0" borderId="0" xfId="0" applyFont="1" applyAlignment="1" applyProtection="1">
      <alignment vertical="center" wrapText="1"/>
      <protection hidden="1"/>
    </xf>
    <xf numFmtId="0" fontId="35" fillId="0" borderId="1" xfId="0" applyFont="1" applyBorder="1" applyAlignment="1" applyProtection="1">
      <alignment horizontal="center" vertical="center"/>
      <protection hidden="1"/>
    </xf>
    <xf numFmtId="0" fontId="44" fillId="0" borderId="0" xfId="0" applyFont="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20" fillId="0" borderId="0" xfId="0" applyFont="1" applyAlignment="1" applyProtection="1">
      <alignment horizontal="left" vertical="top" wrapText="1" indent="1"/>
      <protection hidden="1"/>
    </xf>
    <xf numFmtId="0" fontId="34" fillId="5" borderId="56" xfId="0" applyFont="1" applyFill="1" applyBorder="1" applyAlignment="1" applyProtection="1">
      <alignment horizontal="center" vertical="center" wrapText="1"/>
      <protection hidden="1"/>
    </xf>
    <xf numFmtId="0" fontId="42" fillId="5" borderId="91" xfId="0" applyFont="1" applyFill="1" applyBorder="1" applyAlignment="1" applyProtection="1">
      <alignment horizontal="right" vertical="center"/>
      <protection hidden="1"/>
    </xf>
    <xf numFmtId="0" fontId="45" fillId="5" borderId="93" xfId="0" applyFont="1" applyFill="1" applyBorder="1" applyAlignment="1" applyProtection="1">
      <alignment horizontal="center" vertical="center" wrapText="1"/>
      <protection hidden="1"/>
    </xf>
    <xf numFmtId="0" fontId="42" fillId="5" borderId="4" xfId="0" applyFont="1" applyFill="1" applyBorder="1" applyAlignment="1" applyProtection="1">
      <alignment horizontal="right" vertical="center"/>
      <protection hidden="1"/>
    </xf>
    <xf numFmtId="0" fontId="45" fillId="5" borderId="85" xfId="0" applyFont="1" applyFill="1" applyBorder="1" applyAlignment="1" applyProtection="1">
      <alignment horizontal="center" vertical="center" wrapText="1"/>
      <protection hidden="1"/>
    </xf>
    <xf numFmtId="0" fontId="46" fillId="6" borderId="0" xfId="3" applyFont="1" applyFill="1" applyProtection="1">
      <alignment vertical="center"/>
      <protection hidden="1"/>
    </xf>
    <xf numFmtId="0" fontId="35" fillId="6" borderId="0" xfId="0" applyFont="1" applyFill="1" applyProtection="1">
      <alignment vertical="center"/>
      <protection hidden="1"/>
    </xf>
    <xf numFmtId="0" fontId="42" fillId="5" borderId="42" xfId="0" applyFont="1" applyFill="1" applyBorder="1" applyAlignment="1" applyProtection="1">
      <alignment horizontal="right" vertical="center"/>
      <protection hidden="1"/>
    </xf>
    <xf numFmtId="0" fontId="45" fillId="5" borderId="86" xfId="0" applyFont="1" applyFill="1" applyBorder="1" applyAlignment="1" applyProtection="1">
      <alignment horizontal="center" vertical="center" wrapText="1"/>
      <protection hidden="1"/>
    </xf>
    <xf numFmtId="0" fontId="45" fillId="5" borderId="61" xfId="0" applyFont="1" applyFill="1" applyBorder="1" applyProtection="1">
      <alignment vertical="center"/>
      <protection hidden="1"/>
    </xf>
    <xf numFmtId="0" fontId="0" fillId="5" borderId="61" xfId="0" applyFill="1" applyBorder="1" applyProtection="1">
      <alignment vertical="center"/>
      <protection hidden="1"/>
    </xf>
    <xf numFmtId="0" fontId="0" fillId="5" borderId="0" xfId="0" applyFill="1" applyProtection="1">
      <alignment vertical="center"/>
      <protection hidden="1"/>
    </xf>
    <xf numFmtId="0" fontId="45" fillId="5" borderId="41" xfId="0" applyFont="1" applyFill="1" applyBorder="1" applyProtection="1">
      <alignment vertical="center"/>
      <protection hidden="1"/>
    </xf>
    <xf numFmtId="0" fontId="45" fillId="5" borderId="11" xfId="0" applyFont="1" applyFill="1" applyBorder="1" applyProtection="1">
      <alignment vertical="center"/>
      <protection hidden="1"/>
    </xf>
    <xf numFmtId="0" fontId="45" fillId="5" borderId="0" xfId="0" applyFont="1" applyFill="1" applyProtection="1">
      <alignment vertical="center"/>
      <protection hidden="1"/>
    </xf>
    <xf numFmtId="0" fontId="42" fillId="5" borderId="0" xfId="0" applyFont="1" applyFill="1" applyProtection="1">
      <alignment vertical="center"/>
      <protection hidden="1"/>
    </xf>
    <xf numFmtId="0" fontId="0" fillId="5" borderId="92" xfId="0" applyFill="1" applyBorder="1" applyProtection="1">
      <alignment vertical="center"/>
      <protection hidden="1"/>
    </xf>
    <xf numFmtId="0" fontId="0" fillId="5" borderId="3" xfId="0" applyFill="1" applyBorder="1" applyProtection="1">
      <alignment vertical="center"/>
      <protection hidden="1"/>
    </xf>
    <xf numFmtId="0" fontId="42" fillId="5" borderId="90" xfId="0" applyFont="1" applyFill="1" applyBorder="1" applyProtection="1">
      <alignment vertical="center"/>
      <protection hidden="1"/>
    </xf>
    <xf numFmtId="0" fontId="0" fillId="5" borderId="100" xfId="0" applyFill="1" applyBorder="1" applyProtection="1">
      <alignment vertical="center"/>
      <protection hidden="1"/>
    </xf>
    <xf numFmtId="0" fontId="42" fillId="5" borderId="101" xfId="0" applyFont="1" applyFill="1" applyBorder="1" applyProtection="1">
      <alignment vertical="center"/>
      <protection hidden="1"/>
    </xf>
    <xf numFmtId="0" fontId="0" fillId="0" borderId="0" xfId="0" applyAlignment="1" applyProtection="1">
      <alignment horizontal="left" vertical="center"/>
      <protection hidden="1"/>
    </xf>
    <xf numFmtId="0" fontId="0" fillId="6" borderId="0" xfId="0" applyFill="1" applyAlignment="1" applyProtection="1">
      <alignment horizontal="center" vertical="center"/>
      <protection hidden="1"/>
    </xf>
    <xf numFmtId="0" fontId="31" fillId="0" borderId="0" xfId="0" applyFont="1" applyProtection="1">
      <alignment vertical="center"/>
      <protection hidden="1"/>
    </xf>
    <xf numFmtId="0" fontId="20" fillId="0" borderId="0" xfId="0" applyFont="1" applyProtection="1">
      <alignment vertical="center"/>
      <protection hidden="1"/>
    </xf>
    <xf numFmtId="0" fontId="0" fillId="2" borderId="1" xfId="0" applyFill="1" applyBorder="1" applyAlignment="1" applyProtection="1">
      <alignment horizontal="center" vertical="center" shrinkToFit="1"/>
      <protection hidden="1"/>
    </xf>
    <xf numFmtId="0" fontId="0" fillId="2" borderId="1" xfId="0" applyFill="1" applyBorder="1" applyProtection="1">
      <alignment vertical="center"/>
      <protection hidden="1"/>
    </xf>
    <xf numFmtId="0" fontId="0" fillId="2" borderId="5" xfId="0" applyFill="1" applyBorder="1" applyAlignment="1" applyProtection="1">
      <alignment horizontal="center" vertical="center"/>
      <protection hidden="1"/>
    </xf>
    <xf numFmtId="0" fontId="0" fillId="6" borderId="0" xfId="0" applyFill="1" applyAlignment="1" applyProtection="1">
      <alignment vertical="center" wrapText="1"/>
      <protection hidden="1"/>
    </xf>
    <xf numFmtId="0" fontId="39" fillId="6" borderId="0" xfId="0" applyFont="1" applyFill="1" applyAlignment="1" applyProtection="1">
      <alignment vertical="center" shrinkToFit="1"/>
      <protection hidden="1"/>
    </xf>
    <xf numFmtId="0" fontId="51" fillId="6" borderId="0" xfId="0" applyFont="1" applyFill="1" applyProtection="1">
      <alignment vertical="center"/>
      <protection hidden="1"/>
    </xf>
    <xf numFmtId="0" fontId="56" fillId="6" borderId="0" xfId="0" applyFont="1" applyFill="1" applyAlignment="1" applyProtection="1">
      <alignment vertical="center" shrinkToFit="1"/>
      <protection hidden="1"/>
    </xf>
    <xf numFmtId="0" fontId="40" fillId="6" borderId="0" xfId="0" applyFont="1" applyFill="1" applyProtection="1">
      <alignment vertical="center"/>
      <protection hidden="1"/>
    </xf>
    <xf numFmtId="0" fontId="0" fillId="0" borderId="0" xfId="0" applyAlignment="1" applyProtection="1">
      <alignment horizontal="right" vertical="center"/>
      <protection hidden="1"/>
    </xf>
    <xf numFmtId="0" fontId="32" fillId="0" borderId="0" xfId="0" applyFont="1" applyProtection="1">
      <alignment vertical="center"/>
      <protection hidden="1"/>
    </xf>
    <xf numFmtId="0" fontId="9" fillId="6" borderId="1" xfId="0" applyFont="1" applyFill="1" applyBorder="1" applyAlignment="1" applyProtection="1">
      <alignment horizontal="center" vertical="center"/>
      <protection hidden="1"/>
    </xf>
    <xf numFmtId="0" fontId="0" fillId="6" borderId="1" xfId="0" applyFill="1" applyBorder="1" applyAlignment="1" applyProtection="1">
      <alignment horizontal="center" vertical="center" shrinkToFit="1"/>
      <protection hidden="1"/>
    </xf>
    <xf numFmtId="0" fontId="0" fillId="0" borderId="3" xfId="0" applyBorder="1" applyProtection="1">
      <alignment vertical="center"/>
      <protection hidden="1"/>
    </xf>
    <xf numFmtId="0" fontId="12" fillId="0" borderId="0" xfId="0" quotePrefix="1" applyFont="1" applyAlignment="1" applyProtection="1">
      <alignment horizontal="center" vertical="top" wrapText="1"/>
      <protection hidden="1"/>
    </xf>
    <xf numFmtId="0" fontId="0" fillId="6" borderId="0" xfId="0" applyFill="1" applyAlignment="1" applyProtection="1">
      <alignment vertical="top"/>
      <protection hidden="1"/>
    </xf>
    <xf numFmtId="14" fontId="0" fillId="6" borderId="1" xfId="0" applyNumberFormat="1" applyFill="1" applyBorder="1" applyAlignment="1" applyProtection="1">
      <alignment horizontal="center" vertical="center"/>
      <protection hidden="1"/>
    </xf>
    <xf numFmtId="0" fontId="52" fillId="6" borderId="1" xfId="0" applyFont="1" applyFill="1" applyBorder="1" applyAlignment="1" applyProtection="1">
      <alignment horizontal="center" vertical="center"/>
      <protection hidden="1"/>
    </xf>
    <xf numFmtId="14" fontId="51" fillId="6" borderId="1" xfId="0" applyNumberFormat="1" applyFont="1"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9" fillId="6" borderId="1" xfId="0" applyFont="1" applyFill="1" applyBorder="1" applyAlignment="1" applyProtection="1">
      <alignment horizontal="center" vertical="center" shrinkToFit="1"/>
      <protection hidden="1"/>
    </xf>
    <xf numFmtId="0" fontId="57" fillId="0" borderId="5" xfId="0" applyFont="1" applyBorder="1" applyAlignment="1" applyProtection="1">
      <protection hidden="1"/>
    </xf>
    <xf numFmtId="0" fontId="24" fillId="0" borderId="5" xfId="0" applyFont="1" applyBorder="1" applyProtection="1">
      <alignment vertical="center"/>
      <protection hidden="1"/>
    </xf>
    <xf numFmtId="0" fontId="24" fillId="0" borderId="6" xfId="0" applyFont="1" applyBorder="1" applyProtection="1">
      <alignment vertical="center"/>
      <protection hidden="1"/>
    </xf>
    <xf numFmtId="14" fontId="0" fillId="6" borderId="35" xfId="0" applyNumberFormat="1" applyFill="1"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Protection="1">
      <alignment vertical="center"/>
      <protection hidden="1"/>
    </xf>
    <xf numFmtId="0" fontId="9" fillId="6" borderId="4" xfId="0" applyFont="1" applyFill="1" applyBorder="1" applyAlignment="1" applyProtection="1">
      <alignment horizontal="center" vertical="center"/>
      <protection hidden="1"/>
    </xf>
    <xf numFmtId="0" fontId="57" fillId="0" borderId="11" xfId="0" applyFont="1" applyBorder="1" applyAlignment="1" applyProtection="1">
      <protection hidden="1"/>
    </xf>
    <xf numFmtId="0" fontId="0" fillId="0" borderId="11" xfId="0" applyBorder="1" applyAlignment="1" applyProtection="1">
      <alignment horizontal="left" vertical="center" shrinkToFit="1"/>
      <protection hidden="1"/>
    </xf>
    <xf numFmtId="0" fontId="47" fillId="0" borderId="11" xfId="0" applyFont="1" applyBorder="1" applyProtection="1">
      <alignment vertical="center"/>
      <protection hidden="1"/>
    </xf>
    <xf numFmtId="0" fontId="0" fillId="0" borderId="11" xfId="0" applyBorder="1" applyProtection="1">
      <alignment vertical="center"/>
      <protection hidden="1"/>
    </xf>
    <xf numFmtId="0" fontId="0" fillId="0" borderId="12" xfId="0" applyBorder="1" applyProtection="1">
      <alignment vertical="center"/>
      <protection hidden="1"/>
    </xf>
    <xf numFmtId="14" fontId="0" fillId="6" borderId="1" xfId="0" applyNumberFormat="1" applyFill="1" applyBorder="1" applyAlignment="1" applyProtection="1">
      <alignment horizontal="center" vertical="center" shrinkToFit="1"/>
      <protection hidden="1"/>
    </xf>
    <xf numFmtId="0" fontId="57" fillId="0" borderId="10" xfId="0" applyFont="1" applyBorder="1" applyAlignment="1" applyProtection="1">
      <protection hidden="1"/>
    </xf>
    <xf numFmtId="0" fontId="0" fillId="0" borderId="8" xfId="0" applyBorder="1" applyAlignment="1" applyProtection="1">
      <alignment vertical="center" shrinkToFit="1"/>
      <protection hidden="1"/>
    </xf>
    <xf numFmtId="0" fontId="0" fillId="0" borderId="112" xfId="0" applyBorder="1" applyProtection="1">
      <alignment vertical="center"/>
      <protection hidden="1"/>
    </xf>
    <xf numFmtId="0" fontId="0" fillId="0" borderId="79" xfId="0" applyBorder="1" applyAlignment="1" applyProtection="1">
      <alignment horizontal="center" vertical="center"/>
      <protection hidden="1"/>
    </xf>
    <xf numFmtId="0" fontId="20" fillId="0" borderId="8"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0" fillId="0" borderId="9" xfId="0" applyBorder="1" applyProtection="1">
      <alignment vertical="center"/>
      <protection hidden="1"/>
    </xf>
    <xf numFmtId="0" fontId="51" fillId="6" borderId="1" xfId="0" applyFont="1" applyFill="1" applyBorder="1" applyAlignment="1" applyProtection="1">
      <alignment horizontal="center" vertical="center"/>
      <protection hidden="1"/>
    </xf>
    <xf numFmtId="0" fontId="0" fillId="0" borderId="6" xfId="0" applyBorder="1" applyProtection="1">
      <alignment vertical="center"/>
      <protection hidden="1"/>
    </xf>
    <xf numFmtId="0" fontId="0" fillId="0" borderId="6" xfId="0" applyBorder="1" applyAlignment="1" applyProtection="1">
      <alignment horizontal="left" vertical="center"/>
      <protection hidden="1"/>
    </xf>
    <xf numFmtId="0" fontId="0" fillId="0" borderId="5" xfId="0" applyBorder="1" applyAlignment="1" applyProtection="1">
      <alignment vertical="center" shrinkToFit="1"/>
      <protection hidden="1"/>
    </xf>
    <xf numFmtId="0" fontId="0" fillId="0" borderId="4" xfId="0" applyBorder="1" applyAlignment="1" applyProtection="1">
      <alignment horizontal="center" vertical="center"/>
      <protection hidden="1"/>
    </xf>
    <xf numFmtId="0" fontId="0" fillId="0" borderId="79" xfId="0" applyBorder="1" applyAlignment="1" applyProtection="1">
      <alignment horizontal="center" vertical="center" shrinkToFit="1"/>
      <protection hidden="1"/>
    </xf>
    <xf numFmtId="0" fontId="0" fillId="0" borderId="9" xfId="0" applyBorder="1" applyAlignment="1" applyProtection="1">
      <alignment horizontal="left" vertical="center" shrinkToFit="1"/>
      <protection hidden="1"/>
    </xf>
    <xf numFmtId="0" fontId="0" fillId="0" borderId="10" xfId="0" applyBorder="1" applyProtection="1">
      <alignment vertical="center"/>
      <protection hidden="1"/>
    </xf>
    <xf numFmtId="0" fontId="57" fillId="0" borderId="12" xfId="0" applyFont="1" applyBorder="1" applyAlignment="1" applyProtection="1">
      <alignment horizontal="right"/>
      <protection hidden="1"/>
    </xf>
    <xf numFmtId="0" fontId="57" fillId="0" borderId="5" xfId="0" applyFont="1" applyBorder="1" applyAlignment="1" applyProtection="1">
      <alignment horizontal="left" vertical="center" wrapText="1" shrinkToFit="1"/>
      <protection hidden="1"/>
    </xf>
    <xf numFmtId="0" fontId="11" fillId="0" borderId="0" xfId="0" applyFont="1" applyProtection="1">
      <alignment vertical="center"/>
      <protection hidden="1"/>
    </xf>
    <xf numFmtId="0" fontId="11" fillId="0" borderId="0" xfId="0" applyFont="1" applyAlignment="1" applyProtection="1">
      <alignment horizontal="center" vertical="center" wrapText="1"/>
      <protection hidden="1"/>
    </xf>
    <xf numFmtId="0" fontId="0" fillId="0" borderId="108" xfId="0" applyBorder="1" applyProtection="1">
      <alignment vertical="center"/>
      <protection hidden="1"/>
    </xf>
    <xf numFmtId="179" fontId="47" fillId="0" borderId="5" xfId="0" applyNumberFormat="1" applyFont="1" applyBorder="1" applyAlignment="1" applyProtection="1">
      <alignment horizontal="left" vertical="center" shrinkToFit="1"/>
      <protection hidden="1"/>
    </xf>
    <xf numFmtId="179" fontId="47" fillId="0" borderId="6" xfId="0" applyNumberFormat="1" applyFont="1" applyBorder="1" applyAlignment="1" applyProtection="1">
      <alignment horizontal="left" vertical="center" shrinkToFit="1"/>
      <protection hidden="1"/>
    </xf>
    <xf numFmtId="0" fontId="52" fillId="0" borderId="8" xfId="0" applyFont="1" applyBorder="1" applyProtection="1">
      <alignment vertical="center"/>
      <protection hidden="1"/>
    </xf>
    <xf numFmtId="0" fontId="51" fillId="0" borderId="8" xfId="0" applyFont="1" applyBorder="1" applyProtection="1">
      <alignment vertical="center"/>
      <protection hidden="1"/>
    </xf>
    <xf numFmtId="0" fontId="0" fillId="0" borderId="2" xfId="0" applyBorder="1" applyProtection="1">
      <alignment vertical="center"/>
      <protection hidden="1"/>
    </xf>
    <xf numFmtId="0" fontId="35" fillId="6" borderId="0" xfId="0" quotePrefix="1" applyFont="1" applyFill="1" applyProtection="1">
      <alignment vertical="center"/>
      <protection hidden="1"/>
    </xf>
    <xf numFmtId="0" fontId="51" fillId="6" borderId="0" xfId="0" applyFont="1" applyFill="1" applyAlignment="1" applyProtection="1">
      <alignment vertical="center" shrinkToFit="1"/>
      <protection hidden="1"/>
    </xf>
    <xf numFmtId="0" fontId="36" fillId="6" borderId="0" xfId="0" applyFont="1" applyFill="1" applyAlignment="1" applyProtection="1">
      <alignment horizontal="right" vertical="center"/>
      <protection hidden="1"/>
    </xf>
    <xf numFmtId="0" fontId="21" fillId="0" borderId="0" xfId="0" applyFont="1" applyProtection="1">
      <alignment vertical="center"/>
      <protection hidden="1"/>
    </xf>
    <xf numFmtId="0" fontId="21" fillId="0" borderId="0" xfId="0" applyFont="1" applyAlignment="1" applyProtection="1">
      <alignment horizontal="justify" vertical="center"/>
      <protection hidden="1"/>
    </xf>
    <xf numFmtId="0" fontId="22" fillId="0" borderId="0" xfId="0" applyFont="1" applyAlignment="1" applyProtection="1">
      <alignment horizontal="justify" vertical="center"/>
      <protection hidden="1"/>
    </xf>
    <xf numFmtId="0" fontId="21" fillId="0" borderId="0" xfId="0" applyFont="1" applyAlignment="1" applyProtection="1">
      <alignment horizontal="justify" vertical="justify"/>
      <protection hidden="1"/>
    </xf>
    <xf numFmtId="0" fontId="21" fillId="0" borderId="0" xfId="0" applyFont="1" applyAlignment="1" applyProtection="1">
      <alignment vertical="center" shrinkToFit="1"/>
      <protection hidden="1"/>
    </xf>
    <xf numFmtId="0" fontId="21" fillId="0" borderId="0" xfId="0" applyFont="1" applyAlignment="1" applyProtection="1">
      <alignment horizontal="right" vertical="center"/>
      <protection hidden="1"/>
    </xf>
    <xf numFmtId="0" fontId="21" fillId="0" borderId="0" xfId="0" applyFont="1" applyAlignment="1" applyProtection="1">
      <alignment horizontal="center" vertical="center"/>
      <protection hidden="1"/>
    </xf>
    <xf numFmtId="0" fontId="21" fillId="6" borderId="0" xfId="0" applyFont="1" applyFill="1" applyProtection="1">
      <alignment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distributed" vertical="center"/>
      <protection hidden="1"/>
    </xf>
    <xf numFmtId="0" fontId="21" fillId="0" borderId="0" xfId="0" applyFont="1" applyAlignment="1" applyProtection="1">
      <alignment horizontal="left" vertical="center" indent="1"/>
      <protection hidden="1"/>
    </xf>
    <xf numFmtId="0" fontId="21" fillId="0" borderId="0" xfId="0" quotePrefix="1" applyFont="1" applyAlignment="1" applyProtection="1">
      <alignment vertical="top"/>
      <protection hidden="1"/>
    </xf>
    <xf numFmtId="0" fontId="21" fillId="0" borderId="0" xfId="0" applyFont="1" applyAlignment="1" applyProtection="1">
      <alignment vertical="top"/>
      <protection hidden="1"/>
    </xf>
    <xf numFmtId="0" fontId="54" fillId="0" borderId="0" xfId="3" applyFont="1" applyProtection="1">
      <alignment vertical="center"/>
      <protection hidden="1"/>
    </xf>
    <xf numFmtId="0" fontId="13" fillId="0" borderId="0" xfId="0" applyFont="1" applyAlignment="1" applyProtection="1">
      <alignment vertical="top" wrapText="1"/>
      <protection hidden="1"/>
    </xf>
    <xf numFmtId="0" fontId="13" fillId="0" borderId="3" xfId="0" applyFont="1" applyBorder="1" applyAlignment="1" applyProtection="1">
      <alignment vertical="top" wrapText="1"/>
      <protection hidden="1"/>
    </xf>
    <xf numFmtId="0" fontId="0" fillId="3" borderId="4" xfId="0" applyFill="1" applyBorder="1" applyProtection="1">
      <alignment vertical="center"/>
      <protection locked="0"/>
    </xf>
    <xf numFmtId="0" fontId="0" fillId="3" borderId="5" xfId="0" applyFill="1" applyBorder="1" applyProtection="1">
      <alignment vertical="center"/>
      <protection locked="0"/>
    </xf>
    <xf numFmtId="0" fontId="12" fillId="0" borderId="2" xfId="0" applyFont="1" applyBorder="1" applyProtection="1">
      <alignment vertical="center"/>
      <protection hidden="1"/>
    </xf>
    <xf numFmtId="0" fontId="12" fillId="0" borderId="0" xfId="0" applyFont="1" applyProtection="1">
      <alignment vertical="center"/>
      <protection hidden="1"/>
    </xf>
    <xf numFmtId="0" fontId="61" fillId="0" borderId="0" xfId="3" applyFont="1" applyBorder="1" applyProtection="1">
      <alignment vertical="center"/>
      <protection hidden="1"/>
    </xf>
    <xf numFmtId="0" fontId="13" fillId="0" borderId="3" xfId="0" applyFont="1" applyBorder="1" applyProtection="1">
      <alignment vertical="center"/>
      <protection hidden="1"/>
    </xf>
    <xf numFmtId="0" fontId="13" fillId="0" borderId="1" xfId="0" applyFont="1" applyBorder="1" applyAlignment="1" applyProtection="1">
      <alignment horizontal="center" vertical="center" shrinkToFit="1"/>
      <protection hidden="1"/>
    </xf>
    <xf numFmtId="0" fontId="13" fillId="0" borderId="0" xfId="0" applyFont="1" applyAlignment="1" applyProtection="1">
      <alignment horizontal="center" vertical="center"/>
      <protection hidden="1"/>
    </xf>
    <xf numFmtId="0" fontId="13" fillId="0" borderId="0" xfId="0" applyFont="1" applyProtection="1">
      <alignment vertical="center"/>
      <protection hidden="1"/>
    </xf>
    <xf numFmtId="0" fontId="13" fillId="0" borderId="0" xfId="0" applyFont="1" applyAlignment="1" applyProtection="1">
      <alignment vertical="center" wrapText="1"/>
      <protection hidden="1"/>
    </xf>
    <xf numFmtId="0" fontId="13" fillId="0" borderId="3" xfId="0" applyFont="1" applyBorder="1" applyAlignment="1" applyProtection="1">
      <alignment vertical="center" wrapText="1"/>
      <protection hidden="1"/>
    </xf>
    <xf numFmtId="0" fontId="13" fillId="0" borderId="10" xfId="0" applyFont="1" applyBorder="1" applyProtection="1">
      <alignment vertical="center"/>
      <protection hidden="1"/>
    </xf>
    <xf numFmtId="0" fontId="13" fillId="0" borderId="11" xfId="0" applyFont="1" applyBorder="1" applyProtection="1">
      <alignment vertical="center"/>
      <protection hidden="1"/>
    </xf>
    <xf numFmtId="0" fontId="13" fillId="0" borderId="12" xfId="0" applyFont="1" applyBorder="1" applyProtection="1">
      <alignment vertical="center"/>
      <protection hidden="1"/>
    </xf>
    <xf numFmtId="0" fontId="62" fillId="0" borderId="7" xfId="0" applyFont="1" applyBorder="1" applyProtection="1">
      <alignment vertical="center"/>
      <protection hidden="1"/>
    </xf>
    <xf numFmtId="0" fontId="0" fillId="7" borderId="0" xfId="0" applyFill="1">
      <alignment vertical="center"/>
    </xf>
    <xf numFmtId="0" fontId="0" fillId="0" borderId="5" xfId="0" applyBorder="1">
      <alignment vertical="center"/>
    </xf>
    <xf numFmtId="0" fontId="0" fillId="0" borderId="6" xfId="0" applyBorder="1">
      <alignment vertical="center"/>
    </xf>
    <xf numFmtId="0" fontId="0" fillId="0" borderId="4" xfId="0" applyBorder="1">
      <alignment vertical="center"/>
    </xf>
    <xf numFmtId="0" fontId="0" fillId="5" borderId="1" xfId="0" applyFill="1" applyBorder="1">
      <alignment vertical="center"/>
    </xf>
    <xf numFmtId="0" fontId="0" fillId="5" borderId="1" xfId="0" applyFill="1" applyBorder="1" applyAlignment="1">
      <alignment horizontal="center" vertical="center"/>
    </xf>
    <xf numFmtId="0" fontId="0" fillId="7" borderId="0" xfId="0" applyFill="1" applyProtection="1">
      <alignment vertical="center"/>
      <protection hidden="1"/>
    </xf>
    <xf numFmtId="0" fontId="51" fillId="7" borderId="0" xfId="0" applyFont="1" applyFill="1" applyProtection="1">
      <alignment vertical="center"/>
      <protection hidden="1"/>
    </xf>
    <xf numFmtId="0" fontId="56" fillId="7" borderId="0" xfId="0" applyFont="1" applyFill="1" applyAlignment="1" applyProtection="1">
      <alignment vertical="center" shrinkToFit="1"/>
      <protection hidden="1"/>
    </xf>
    <xf numFmtId="0" fontId="39" fillId="7" borderId="0" xfId="0" applyFont="1" applyFill="1" applyAlignment="1" applyProtection="1">
      <alignment vertical="center" shrinkToFit="1"/>
      <protection hidden="1"/>
    </xf>
    <xf numFmtId="0" fontId="0" fillId="7" borderId="0" xfId="0" applyFill="1" applyAlignment="1">
      <alignment horizontal="center" vertical="center"/>
    </xf>
    <xf numFmtId="0" fontId="20" fillId="0" borderId="0" xfId="0" applyFont="1" applyAlignment="1" applyProtection="1">
      <alignment vertical="center" wrapText="1"/>
      <protection hidden="1"/>
    </xf>
    <xf numFmtId="0" fontId="57" fillId="0" borderId="8" xfId="0" applyFont="1" applyBorder="1" applyAlignment="1" applyProtection="1">
      <alignment horizontal="right" vertical="center"/>
      <protection hidden="1"/>
    </xf>
    <xf numFmtId="0" fontId="59" fillId="0" borderId="8" xfId="0" applyFont="1" applyBorder="1" applyAlignment="1" applyProtection="1">
      <alignment horizontal="right" vertical="center"/>
      <protection hidden="1"/>
    </xf>
    <xf numFmtId="0" fontId="59" fillId="0" borderId="9" xfId="0" applyFont="1" applyBorder="1" applyAlignment="1" applyProtection="1">
      <alignment horizontal="right" vertical="center"/>
      <protection hidden="1"/>
    </xf>
    <xf numFmtId="178" fontId="0" fillId="5" borderId="38" xfId="2" applyNumberFormat="1" applyFont="1" applyFill="1" applyBorder="1" applyAlignment="1" applyProtection="1">
      <alignment vertical="center"/>
      <protection hidden="1"/>
    </xf>
    <xf numFmtId="178" fontId="0" fillId="5" borderId="26" xfId="2" applyNumberFormat="1" applyFont="1" applyFill="1" applyBorder="1" applyAlignment="1" applyProtection="1">
      <alignment vertical="center"/>
      <protection hidden="1"/>
    </xf>
    <xf numFmtId="180" fontId="0" fillId="5" borderId="1" xfId="0" applyNumberFormat="1" applyFill="1" applyBorder="1" applyAlignment="1" applyProtection="1">
      <alignment horizontal="center" vertical="center" shrinkToFit="1"/>
      <protection hidden="1"/>
    </xf>
    <xf numFmtId="0" fontId="4" fillId="5" borderId="1" xfId="0" applyFont="1" applyFill="1" applyBorder="1" applyAlignment="1" applyProtection="1">
      <alignment horizontal="center" vertical="center"/>
      <protection hidden="1"/>
    </xf>
    <xf numFmtId="0" fontId="37"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Continuous"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176" fontId="4" fillId="3" borderId="1" xfId="0" applyNumberFormat="1" applyFont="1" applyFill="1" applyBorder="1" applyAlignment="1" applyProtection="1">
      <alignment horizontal="right" vertical="center"/>
      <protection locked="0"/>
    </xf>
    <xf numFmtId="176" fontId="4" fillId="5" borderId="1" xfId="0" applyNumberFormat="1" applyFont="1" applyFill="1" applyBorder="1" applyAlignment="1" applyProtection="1">
      <alignment horizontal="right" vertical="center"/>
      <protection hidden="1"/>
    </xf>
    <xf numFmtId="0" fontId="7" fillId="5" borderId="10" xfId="0" applyFont="1" applyFill="1" applyBorder="1" applyAlignment="1" applyProtection="1">
      <alignment vertical="center" shrinkToFit="1"/>
      <protection hidden="1"/>
    </xf>
    <xf numFmtId="0" fontId="7" fillId="5" borderId="11" xfId="0" applyFont="1" applyFill="1" applyBorder="1" applyAlignment="1" applyProtection="1">
      <alignment vertical="center" shrinkToFit="1"/>
      <protection hidden="1"/>
    </xf>
    <xf numFmtId="0" fontId="7" fillId="5" borderId="12" xfId="0" applyFont="1" applyFill="1" applyBorder="1" applyAlignment="1" applyProtection="1">
      <alignment vertical="center" shrinkToFit="1"/>
      <protection hidden="1"/>
    </xf>
    <xf numFmtId="183" fontId="7" fillId="5" borderId="119" xfId="0" applyNumberFormat="1" applyFont="1" applyFill="1" applyBorder="1" applyAlignment="1" applyProtection="1">
      <alignment horizontal="center" vertical="center" shrinkToFit="1"/>
      <protection hidden="1"/>
    </xf>
    <xf numFmtId="183" fontId="7" fillId="5" borderId="120" xfId="0" applyNumberFormat="1" applyFont="1" applyFill="1" applyBorder="1" applyAlignment="1" applyProtection="1">
      <alignment horizontal="center" vertical="center" shrinkToFit="1"/>
      <protection hidden="1"/>
    </xf>
    <xf numFmtId="186" fontId="65" fillId="7" borderId="1" xfId="0" applyNumberFormat="1" applyFont="1" applyFill="1" applyBorder="1">
      <alignment vertical="center"/>
    </xf>
    <xf numFmtId="0" fontId="65" fillId="7" borderId="0" xfId="0" applyFont="1" applyFill="1">
      <alignment vertical="center"/>
    </xf>
    <xf numFmtId="186" fontId="7" fillId="5" borderId="40" xfId="0" applyNumberFormat="1" applyFont="1" applyFill="1" applyBorder="1" applyAlignment="1" applyProtection="1">
      <alignment horizontal="center" vertical="center" shrinkToFit="1"/>
      <protection hidden="1"/>
    </xf>
    <xf numFmtId="186" fontId="7" fillId="5" borderId="34" xfId="0" applyNumberFormat="1" applyFont="1" applyFill="1" applyBorder="1" applyAlignment="1" applyProtection="1">
      <alignment horizontal="center" vertical="center" shrinkToFit="1"/>
      <protection hidden="1"/>
    </xf>
    <xf numFmtId="183" fontId="6" fillId="5" borderId="121" xfId="0" applyNumberFormat="1" applyFont="1" applyFill="1" applyBorder="1" applyAlignment="1" applyProtection="1">
      <alignment horizontal="center" vertical="center" shrinkToFit="1"/>
      <protection hidden="1"/>
    </xf>
    <xf numFmtId="183" fontId="6" fillId="5" borderId="123" xfId="0" applyNumberFormat="1" applyFont="1" applyFill="1" applyBorder="1" applyAlignment="1" applyProtection="1">
      <alignment horizontal="center" vertical="center" shrinkToFit="1"/>
      <protection hidden="1"/>
    </xf>
    <xf numFmtId="183" fontId="6" fillId="5" borderId="124" xfId="0" applyNumberFormat="1" applyFont="1" applyFill="1" applyBorder="1" applyAlignment="1" applyProtection="1">
      <alignment horizontal="center" vertical="center" shrinkToFit="1"/>
      <protection hidden="1"/>
    </xf>
    <xf numFmtId="183" fontId="6" fillId="5" borderId="22" xfId="0" applyNumberFormat="1" applyFont="1" applyFill="1" applyBorder="1" applyAlignment="1" applyProtection="1">
      <alignment horizontal="center" vertical="center" shrinkToFit="1"/>
      <protection hidden="1"/>
    </xf>
    <xf numFmtId="183" fontId="6" fillId="5" borderId="23" xfId="0" applyNumberFormat="1" applyFont="1" applyFill="1" applyBorder="1" applyAlignment="1" applyProtection="1">
      <alignment horizontal="center" vertical="center" shrinkToFit="1"/>
      <protection hidden="1"/>
    </xf>
    <xf numFmtId="183" fontId="6" fillId="5" borderId="21" xfId="0" applyNumberFormat="1" applyFont="1" applyFill="1" applyBorder="1" applyAlignment="1" applyProtection="1">
      <alignment horizontal="center" vertical="center" shrinkToFit="1"/>
      <protection hidden="1"/>
    </xf>
    <xf numFmtId="183" fontId="6" fillId="5" borderId="20" xfId="0" applyNumberFormat="1" applyFont="1" applyFill="1" applyBorder="1" applyAlignment="1" applyProtection="1">
      <alignment horizontal="center" vertical="center" shrinkToFit="1"/>
      <protection hidden="1"/>
    </xf>
    <xf numFmtId="183" fontId="6" fillId="5" borderId="19" xfId="0" applyNumberFormat="1" applyFont="1" applyFill="1" applyBorder="1" applyAlignment="1" applyProtection="1">
      <alignment horizontal="center" vertical="center" shrinkToFit="1"/>
      <protection hidden="1"/>
    </xf>
    <xf numFmtId="186" fontId="6" fillId="5" borderId="43" xfId="0" applyNumberFormat="1" applyFont="1" applyFill="1" applyBorder="1" applyAlignment="1" applyProtection="1">
      <alignment horizontal="center" vertical="center" shrinkToFit="1"/>
      <protection hidden="1"/>
    </xf>
    <xf numFmtId="186" fontId="6" fillId="5" borderId="122" xfId="0" applyNumberFormat="1" applyFont="1" applyFill="1" applyBorder="1" applyAlignment="1" applyProtection="1">
      <alignment horizontal="center" vertical="center" shrinkToFit="1"/>
      <protection hidden="1"/>
    </xf>
    <xf numFmtId="186" fontId="6" fillId="5" borderId="123" xfId="0" applyNumberFormat="1" applyFont="1" applyFill="1" applyBorder="1" applyAlignment="1" applyProtection="1">
      <alignment horizontal="center" vertical="center" shrinkToFit="1"/>
      <protection hidden="1"/>
    </xf>
    <xf numFmtId="183" fontId="7" fillId="5" borderId="125" xfId="0" applyNumberFormat="1" applyFont="1" applyFill="1" applyBorder="1" applyAlignment="1" applyProtection="1">
      <alignment horizontal="center" vertical="center" shrinkToFit="1"/>
      <protection hidden="1"/>
    </xf>
    <xf numFmtId="186" fontId="7" fillId="5" borderId="45" xfId="0" applyNumberFormat="1" applyFont="1" applyFill="1" applyBorder="1" applyAlignment="1" applyProtection="1">
      <alignment horizontal="center" vertical="center" shrinkToFit="1"/>
      <protection hidden="1"/>
    </xf>
    <xf numFmtId="186" fontId="7" fillId="5" borderId="104" xfId="0" applyNumberFormat="1" applyFont="1" applyFill="1" applyBorder="1" applyAlignment="1" applyProtection="1">
      <alignment horizontal="center" vertical="center" shrinkToFit="1"/>
      <protection hidden="1"/>
    </xf>
    <xf numFmtId="186" fontId="7" fillId="5" borderId="125" xfId="0" applyNumberFormat="1" applyFont="1" applyFill="1" applyBorder="1" applyAlignment="1" applyProtection="1">
      <alignment horizontal="center" vertical="center" shrinkToFit="1"/>
      <protection hidden="1"/>
    </xf>
    <xf numFmtId="0" fontId="0" fillId="3" borderId="4" xfId="0" applyFill="1" applyBorder="1" applyAlignment="1" applyProtection="1">
      <alignment horizontal="center" vertical="center" shrinkToFit="1"/>
      <protection locked="0" hidden="1"/>
    </xf>
    <xf numFmtId="0" fontId="0" fillId="3" borderId="5" xfId="0" applyFill="1" applyBorder="1" applyAlignment="1" applyProtection="1">
      <alignment horizontal="center" vertical="center" shrinkToFit="1"/>
      <protection locked="0" hidden="1"/>
    </xf>
    <xf numFmtId="0" fontId="0" fillId="3" borderId="6" xfId="0" applyFill="1" applyBorder="1" applyAlignment="1" applyProtection="1">
      <alignment horizontal="center" vertical="center" shrinkToFit="1"/>
      <protection locked="0" hidden="1"/>
    </xf>
    <xf numFmtId="0" fontId="54" fillId="0" borderId="0" xfId="3" applyFont="1" applyAlignment="1" applyProtection="1">
      <alignment vertical="center"/>
      <protection hidden="1"/>
    </xf>
    <xf numFmtId="0" fontId="9" fillId="5" borderId="1" xfId="0" applyFont="1" applyFill="1" applyBorder="1" applyAlignment="1">
      <alignment vertical="center" shrinkToFit="1"/>
    </xf>
    <xf numFmtId="0" fontId="0" fillId="0" borderId="1" xfId="0" applyBorder="1" applyAlignment="1">
      <alignment vertical="center" shrinkToFit="1"/>
    </xf>
    <xf numFmtId="0" fontId="0" fillId="0" borderId="1" xfId="0" applyBorder="1" applyAlignment="1">
      <alignment vertical="center" wrapText="1"/>
    </xf>
    <xf numFmtId="0" fontId="0" fillId="0" borderId="35" xfId="0" applyBorder="1" applyAlignment="1">
      <alignment vertical="center" wrapText="1"/>
    </xf>
    <xf numFmtId="0" fontId="0" fillId="0" borderId="4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2" borderId="35" xfId="0" applyFill="1" applyBorder="1" applyAlignment="1">
      <alignment horizontal="center" vertical="center"/>
    </xf>
    <xf numFmtId="0" fontId="0" fillId="2" borderId="30" xfId="0" applyFill="1" applyBorder="1" applyAlignment="1">
      <alignment horizontal="center" vertical="center"/>
    </xf>
    <xf numFmtId="0" fontId="0" fillId="2" borderId="103" xfId="0" applyFill="1" applyBorder="1" applyAlignment="1">
      <alignment horizontal="center" vertical="center"/>
    </xf>
    <xf numFmtId="0" fontId="0" fillId="2" borderId="1" xfId="0" applyFill="1" applyBorder="1" applyAlignment="1">
      <alignment horizontal="center" vertical="center"/>
    </xf>
    <xf numFmtId="14" fontId="0" fillId="2" borderId="35" xfId="0" applyNumberFormat="1" applyFill="1" applyBorder="1" applyAlignment="1">
      <alignment horizontal="center" vertical="center"/>
    </xf>
    <xf numFmtId="14" fontId="0" fillId="2" borderId="103" xfId="0" applyNumberFormat="1" applyFill="1" applyBorder="1" applyAlignment="1">
      <alignment horizontal="center" vertical="center"/>
    </xf>
    <xf numFmtId="0" fontId="21" fillId="0" borderId="0" xfId="0" applyFont="1" applyAlignment="1" applyProtection="1">
      <alignment vertical="center" shrinkToFit="1"/>
      <protection hidden="1"/>
    </xf>
    <xf numFmtId="0" fontId="21" fillId="0" borderId="0" xfId="0" applyFont="1" applyAlignment="1" applyProtection="1">
      <alignment horizontal="center" vertical="center"/>
      <protection hidden="1"/>
    </xf>
    <xf numFmtId="0" fontId="21" fillId="0" borderId="0" xfId="0" applyFont="1" applyAlignment="1" applyProtection="1">
      <alignment horizontal="distributed" vertical="center"/>
      <protection hidden="1"/>
    </xf>
    <xf numFmtId="0" fontId="21" fillId="0" borderId="0" xfId="0" applyFont="1" applyAlignment="1" applyProtection="1">
      <alignment horizontal="justify" vertical="justify"/>
      <protection hidden="1"/>
    </xf>
    <xf numFmtId="0" fontId="21" fillId="0" borderId="0" xfId="0" applyFont="1" applyAlignment="1" applyProtection="1">
      <alignment horizontal="left" vertical="justify"/>
      <protection hidden="1"/>
    </xf>
    <xf numFmtId="0" fontId="60" fillId="0" borderId="8" xfId="0" applyFont="1" applyBorder="1" applyAlignment="1" applyProtection="1">
      <alignment vertical="center" shrinkToFit="1"/>
      <protection hidden="1"/>
    </xf>
    <xf numFmtId="0" fontId="60" fillId="0" borderId="9" xfId="0" applyFont="1" applyBorder="1" applyAlignment="1" applyProtection="1">
      <alignment vertical="center" shrinkToFit="1"/>
      <protection hidden="1"/>
    </xf>
    <xf numFmtId="0" fontId="0" fillId="0" borderId="1" xfId="0" applyBorder="1" applyAlignment="1" applyProtection="1">
      <alignment horizontal="center" vertical="center"/>
      <protection hidden="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right" vertical="center" shrinkToFit="1"/>
      <protection locked="0"/>
    </xf>
    <xf numFmtId="0" fontId="0" fillId="4" borderId="5" xfId="0" applyFill="1" applyBorder="1" applyAlignment="1" applyProtection="1">
      <alignment horizontal="right" vertical="center" shrinkToFit="1"/>
      <protection locked="0"/>
    </xf>
    <xf numFmtId="0" fontId="0" fillId="3" borderId="5" xfId="0" applyFill="1" applyBorder="1" applyAlignment="1" applyProtection="1">
      <alignment horizontal="right" vertical="center" shrinkToFit="1"/>
      <protection locked="0"/>
    </xf>
    <xf numFmtId="0" fontId="0" fillId="2" borderId="7" xfId="0" applyFill="1" applyBorder="1" applyAlignment="1" applyProtection="1">
      <alignment horizontal="center" vertical="center" wrapText="1"/>
      <protection hidden="1"/>
    </xf>
    <xf numFmtId="0" fontId="0" fillId="2" borderId="8"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2" borderId="10"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wrapText="1"/>
      <protection hidden="1"/>
    </xf>
    <xf numFmtId="0" fontId="0" fillId="3" borderId="5" xfId="0" applyFill="1" applyBorder="1" applyAlignment="1" applyProtection="1">
      <alignment vertical="center" shrinkToFit="1"/>
      <protection locked="0"/>
    </xf>
    <xf numFmtId="0" fontId="0" fillId="4" borderId="5" xfId="0" applyFill="1" applyBorder="1" applyAlignment="1" applyProtection="1">
      <alignment vertical="center" shrinkToFit="1"/>
      <protection locked="0"/>
    </xf>
    <xf numFmtId="0" fontId="0" fillId="3" borderId="4" xfId="0" applyFill="1" applyBorder="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10" fillId="3" borderId="109" xfId="3" applyFill="1" applyBorder="1" applyAlignment="1" applyProtection="1">
      <alignment horizontal="left" vertical="center" shrinkToFit="1"/>
      <protection locked="0"/>
    </xf>
    <xf numFmtId="0" fontId="10" fillId="3" borderId="110" xfId="3" applyFill="1" applyBorder="1" applyAlignment="1" applyProtection="1">
      <alignment horizontal="left" vertical="center" shrinkToFit="1"/>
      <protection locked="0"/>
    </xf>
    <xf numFmtId="0" fontId="10" fillId="3" borderId="111" xfId="3" applyFill="1" applyBorder="1" applyAlignment="1" applyProtection="1">
      <alignment horizontal="left" vertical="center" shrinkToFit="1"/>
      <protection locked="0"/>
    </xf>
    <xf numFmtId="0" fontId="35" fillId="5" borderId="4" xfId="0" applyFont="1" applyFill="1" applyBorder="1" applyAlignment="1" applyProtection="1">
      <alignment horizontal="center" vertical="center"/>
      <protection hidden="1"/>
    </xf>
    <xf numFmtId="0" fontId="35" fillId="5" borderId="5" xfId="0" applyFont="1" applyFill="1" applyBorder="1" applyAlignment="1" applyProtection="1">
      <alignment horizontal="center" vertical="center"/>
      <protection hidden="1"/>
    </xf>
    <xf numFmtId="0" fontId="35" fillId="5" borderId="6" xfId="0" applyFont="1" applyFill="1" applyBorder="1" applyAlignment="1" applyProtection="1">
      <alignment horizontal="center" vertical="center"/>
      <protection hidden="1"/>
    </xf>
    <xf numFmtId="0" fontId="20" fillId="5" borderId="4" xfId="0" applyFont="1" applyFill="1" applyBorder="1" applyAlignment="1" applyProtection="1">
      <alignment horizontal="center" vertical="center" shrinkToFit="1"/>
      <protection hidden="1"/>
    </xf>
    <xf numFmtId="0" fontId="20" fillId="5" borderId="5" xfId="0" applyFont="1" applyFill="1" applyBorder="1" applyAlignment="1" applyProtection="1">
      <alignment horizontal="center" vertical="center" shrinkToFit="1"/>
      <protection hidden="1"/>
    </xf>
    <xf numFmtId="0" fontId="20" fillId="5" borderId="6" xfId="0" applyFont="1" applyFill="1" applyBorder="1" applyAlignment="1" applyProtection="1">
      <alignment horizontal="center" vertical="center" shrinkToFit="1"/>
      <protection hidden="1"/>
    </xf>
    <xf numFmtId="0" fontId="20" fillId="5" borderId="109" xfId="0" applyFont="1" applyFill="1" applyBorder="1" applyAlignment="1" applyProtection="1">
      <alignment horizontal="center" vertical="center" shrinkToFit="1"/>
      <protection hidden="1"/>
    </xf>
    <xf numFmtId="0" fontId="20" fillId="5" borderId="110" xfId="0" applyFont="1" applyFill="1" applyBorder="1" applyAlignment="1" applyProtection="1">
      <alignment horizontal="center" vertical="center" shrinkToFit="1"/>
      <protection hidden="1"/>
    </xf>
    <xf numFmtId="0" fontId="20" fillId="5" borderId="111" xfId="0" applyFont="1" applyFill="1" applyBorder="1" applyAlignment="1" applyProtection="1">
      <alignment horizontal="center" vertical="center" shrinkToFit="1"/>
      <protection hidden="1"/>
    </xf>
    <xf numFmtId="0" fontId="0" fillId="5" borderId="7" xfId="0" applyFill="1" applyBorder="1" applyAlignment="1" applyProtection="1">
      <alignment horizontal="center" vertical="center" shrinkToFit="1"/>
      <protection hidden="1"/>
    </xf>
    <xf numFmtId="0" fontId="0" fillId="5" borderId="8" xfId="0" applyFill="1" applyBorder="1" applyAlignment="1" applyProtection="1">
      <alignment horizontal="center" vertical="center" shrinkToFit="1"/>
      <protection hidden="1"/>
    </xf>
    <xf numFmtId="0" fontId="0" fillId="5" borderId="9" xfId="0" applyFill="1" applyBorder="1" applyAlignment="1" applyProtection="1">
      <alignment horizontal="center" vertical="center" shrinkToFit="1"/>
      <protection hidden="1"/>
    </xf>
    <xf numFmtId="0" fontId="0" fillId="5" borderId="10" xfId="0" applyFill="1" applyBorder="1" applyAlignment="1" applyProtection="1">
      <alignment horizontal="center" vertical="center" shrinkToFit="1"/>
      <protection hidden="1"/>
    </xf>
    <xf numFmtId="0" fontId="0" fillId="5" borderId="11" xfId="0" applyFill="1" applyBorder="1" applyAlignment="1" applyProtection="1">
      <alignment horizontal="center" vertical="center" shrinkToFit="1"/>
      <protection hidden="1"/>
    </xf>
    <xf numFmtId="0" fontId="0" fillId="5" borderId="12" xfId="0" applyFill="1" applyBorder="1" applyAlignment="1" applyProtection="1">
      <alignment horizontal="center" vertical="center" shrinkToFit="1"/>
      <protection hidden="1"/>
    </xf>
    <xf numFmtId="0" fontId="0" fillId="5" borderId="7" xfId="0" applyFill="1" applyBorder="1" applyAlignment="1" applyProtection="1">
      <alignment horizontal="center" vertical="center" wrapText="1"/>
      <protection hidden="1"/>
    </xf>
    <xf numFmtId="0" fontId="35" fillId="5" borderId="8" xfId="0" applyFont="1" applyFill="1" applyBorder="1" applyAlignment="1" applyProtection="1">
      <alignment horizontal="center" vertical="center" wrapText="1"/>
      <protection hidden="1"/>
    </xf>
    <xf numFmtId="0" fontId="35" fillId="5" borderId="9" xfId="0" applyFont="1" applyFill="1" applyBorder="1" applyAlignment="1" applyProtection="1">
      <alignment horizontal="center" vertical="center" wrapText="1"/>
      <protection hidden="1"/>
    </xf>
    <xf numFmtId="0" fontId="35" fillId="5" borderId="2" xfId="0" applyFont="1" applyFill="1" applyBorder="1" applyAlignment="1" applyProtection="1">
      <alignment horizontal="center" vertical="center" wrapText="1"/>
      <protection hidden="1"/>
    </xf>
    <xf numFmtId="0" fontId="35" fillId="5" borderId="0" xfId="0" applyFont="1" applyFill="1" applyAlignment="1" applyProtection="1">
      <alignment horizontal="center" vertical="center" wrapText="1"/>
      <protection hidden="1"/>
    </xf>
    <xf numFmtId="0" fontId="35" fillId="5" borderId="3" xfId="0" applyFont="1"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5"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7" fillId="0" borderId="10" xfId="0" applyFont="1" applyBorder="1" applyAlignment="1" applyProtection="1">
      <alignment shrinkToFit="1"/>
      <protection hidden="1"/>
    </xf>
    <xf numFmtId="0" fontId="57" fillId="0" borderId="11" xfId="0" applyFont="1" applyBorder="1" applyAlignment="1" applyProtection="1">
      <alignment shrinkToFit="1"/>
      <protection hidden="1"/>
    </xf>
    <xf numFmtId="0" fontId="57" fillId="0" borderId="12" xfId="0" applyFont="1" applyBorder="1" applyAlignment="1" applyProtection="1">
      <alignment shrinkToFit="1"/>
      <protection hidden="1"/>
    </xf>
    <xf numFmtId="0" fontId="0" fillId="3" borderId="8" xfId="0" applyFill="1" applyBorder="1" applyAlignment="1" applyProtection="1">
      <alignment horizontal="right" vertical="center" shrinkToFit="1"/>
      <protection locked="0"/>
    </xf>
    <xf numFmtId="0" fontId="0" fillId="4" borderId="8" xfId="0" applyFill="1" applyBorder="1" applyAlignment="1" applyProtection="1">
      <alignment horizontal="right" vertical="center" shrinkToFit="1"/>
      <protection locked="0"/>
    </xf>
    <xf numFmtId="0" fontId="39" fillId="6" borderId="0" xfId="0" applyFont="1" applyFill="1" applyAlignment="1" applyProtection="1">
      <alignment horizontal="right" vertical="center"/>
      <protection hidden="1"/>
    </xf>
    <xf numFmtId="0" fontId="53" fillId="0" borderId="0" xfId="0" applyFont="1" applyAlignment="1" applyProtection="1">
      <alignment horizontal="left" vertical="top"/>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2" xfId="0" applyFill="1" applyBorder="1" applyAlignment="1" applyProtection="1">
      <alignment horizontal="center" vertical="center" wrapText="1"/>
      <protection hidden="1"/>
    </xf>
    <xf numFmtId="0" fontId="0" fillId="5" borderId="0" xfId="0" applyFill="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0" xfId="0" applyFill="1" applyBorder="1" applyAlignment="1" applyProtection="1">
      <alignment horizontal="center" vertical="center" wrapText="1"/>
      <protection hidden="1"/>
    </xf>
    <xf numFmtId="0" fontId="0" fillId="5" borderId="11" xfId="0" applyFill="1" applyBorder="1" applyAlignment="1" applyProtection="1">
      <alignment horizontal="center" vertical="center" wrapText="1"/>
      <protection hidden="1"/>
    </xf>
    <xf numFmtId="0" fontId="0" fillId="5" borderId="12" xfId="0" applyFill="1" applyBorder="1" applyAlignment="1" applyProtection="1">
      <alignment horizontal="center" vertical="center" wrapText="1"/>
      <protection hidden="1"/>
    </xf>
    <xf numFmtId="0" fontId="11" fillId="3" borderId="7" xfId="0" applyFont="1" applyFill="1" applyBorder="1" applyAlignment="1" applyProtection="1">
      <alignment vertical="center" wrapText="1"/>
      <protection locked="0"/>
    </xf>
    <xf numFmtId="0" fontId="20" fillId="3" borderId="8" xfId="0" applyFont="1" applyFill="1" applyBorder="1" applyAlignment="1" applyProtection="1">
      <alignment vertical="center" wrapText="1"/>
      <protection locked="0"/>
    </xf>
    <xf numFmtId="0" fontId="20" fillId="3" borderId="9" xfId="0" applyFont="1" applyFill="1" applyBorder="1" applyAlignment="1" applyProtection="1">
      <alignment vertical="center" wrapText="1"/>
      <protection locked="0"/>
    </xf>
    <xf numFmtId="0" fontId="20" fillId="3" borderId="2" xfId="0" applyFont="1" applyFill="1" applyBorder="1" applyAlignment="1" applyProtection="1">
      <alignment vertical="center" wrapText="1"/>
      <protection locked="0"/>
    </xf>
    <xf numFmtId="0" fontId="20" fillId="3" borderId="0" xfId="0" applyFont="1" applyFill="1" applyAlignment="1" applyProtection="1">
      <alignment vertical="center" wrapText="1"/>
      <protection locked="0"/>
    </xf>
    <xf numFmtId="0" fontId="20" fillId="3" borderId="3" xfId="0" applyFont="1" applyFill="1" applyBorder="1" applyAlignment="1" applyProtection="1">
      <alignment vertical="center" wrapText="1"/>
      <protection locked="0"/>
    </xf>
    <xf numFmtId="0" fontId="20" fillId="3" borderId="10" xfId="0" applyFont="1" applyFill="1" applyBorder="1" applyAlignment="1" applyProtection="1">
      <alignment vertical="center" wrapText="1"/>
      <protection locked="0"/>
    </xf>
    <xf numFmtId="0" fontId="20" fillId="3" borderId="11" xfId="0" applyFont="1" applyFill="1" applyBorder="1" applyAlignment="1" applyProtection="1">
      <alignment vertical="center" wrapText="1"/>
      <protection locked="0"/>
    </xf>
    <xf numFmtId="0" fontId="20" fillId="3" borderId="12" xfId="0" applyFont="1" applyFill="1" applyBorder="1" applyAlignment="1" applyProtection="1">
      <alignment vertical="center" wrapText="1"/>
      <protection locked="0"/>
    </xf>
    <xf numFmtId="0" fontId="0" fillId="3" borderId="0" xfId="0" applyFill="1" applyAlignment="1" applyProtection="1">
      <alignment horizontal="right" vertical="center" shrinkToFit="1"/>
      <protection locked="0"/>
    </xf>
    <xf numFmtId="184" fontId="0" fillId="3" borderId="5" xfId="0" applyNumberFormat="1" applyFill="1" applyBorder="1" applyAlignment="1" applyProtection="1">
      <alignment horizontal="left" vertical="center" shrinkToFit="1"/>
      <protection locked="0"/>
    </xf>
    <xf numFmtId="184" fontId="0" fillId="4" borderId="5" xfId="0" applyNumberFormat="1" applyFill="1" applyBorder="1" applyAlignment="1" applyProtection="1">
      <alignment horizontal="left" vertical="center" shrinkToFit="1"/>
      <protection locked="0"/>
    </xf>
    <xf numFmtId="0" fontId="0" fillId="3" borderId="7" xfId="0" applyFill="1" applyBorder="1" applyAlignment="1" applyProtection="1">
      <alignment horizontal="right" vertical="center" shrinkToFit="1"/>
      <protection locked="0"/>
    </xf>
    <xf numFmtId="0" fontId="0" fillId="3" borderId="7" xfId="0" applyFill="1" applyBorder="1" applyAlignment="1" applyProtection="1">
      <alignment vertical="center" shrinkToFit="1"/>
      <protection locked="0"/>
    </xf>
    <xf numFmtId="0" fontId="0" fillId="3" borderId="8" xfId="0" applyFill="1" applyBorder="1" applyAlignment="1" applyProtection="1">
      <alignment vertical="center" shrinkToFit="1"/>
      <protection locked="0"/>
    </xf>
    <xf numFmtId="0" fontId="0" fillId="3" borderId="9" xfId="0" applyFill="1" applyBorder="1" applyAlignment="1" applyProtection="1">
      <alignment vertical="center" shrinkToFit="1"/>
      <protection locked="0"/>
    </xf>
    <xf numFmtId="0" fontId="0" fillId="2" borderId="113" xfId="0" applyFill="1" applyBorder="1" applyAlignment="1" applyProtection="1">
      <alignment vertical="center" textRotation="255"/>
      <protection hidden="1"/>
    </xf>
    <xf numFmtId="0" fontId="0" fillId="2" borderId="114" xfId="0" applyFill="1" applyBorder="1" applyAlignment="1" applyProtection="1">
      <alignment vertical="center" textRotation="255"/>
      <protection hidden="1"/>
    </xf>
    <xf numFmtId="0" fontId="48" fillId="2" borderId="4" xfId="0" applyFont="1" applyFill="1" applyBorder="1" applyAlignment="1" applyProtection="1">
      <alignment horizontal="center" vertical="center" wrapText="1" shrinkToFit="1"/>
      <protection hidden="1"/>
    </xf>
    <xf numFmtId="0" fontId="48" fillId="2" borderId="5" xfId="0" applyFont="1" applyFill="1" applyBorder="1" applyAlignment="1" applyProtection="1">
      <alignment horizontal="center" vertical="center" wrapText="1" shrinkToFit="1"/>
      <protection hidden="1"/>
    </xf>
    <xf numFmtId="0" fontId="48" fillId="2" borderId="6" xfId="0" applyFont="1" applyFill="1" applyBorder="1" applyAlignment="1" applyProtection="1">
      <alignment horizontal="center" vertical="center" wrapText="1" shrinkToFit="1"/>
      <protection hidden="1"/>
    </xf>
    <xf numFmtId="0" fontId="0" fillId="0" borderId="1" xfId="0" applyBorder="1" applyAlignment="1" applyProtection="1">
      <alignment horizontal="center" vertical="center"/>
      <protection locked="0"/>
    </xf>
    <xf numFmtId="184" fontId="0" fillId="3" borderId="8" xfId="0" applyNumberFormat="1" applyFill="1" applyBorder="1" applyAlignment="1" applyProtection="1">
      <alignment horizontal="left" vertical="center" shrinkToFit="1"/>
      <protection locked="0"/>
    </xf>
    <xf numFmtId="184" fontId="0" fillId="4" borderId="8" xfId="0" applyNumberFormat="1"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185" fontId="0" fillId="3" borderId="4" xfId="0" applyNumberFormat="1" applyFill="1" applyBorder="1" applyAlignment="1" applyProtection="1">
      <alignment horizontal="center" vertical="center"/>
      <protection locked="0"/>
    </xf>
    <xf numFmtId="185" fontId="0" fillId="3" borderId="5" xfId="0" applyNumberForma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7"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13" fillId="0" borderId="0" xfId="0" applyFont="1" applyAlignment="1" applyProtection="1">
      <alignment vertical="center" wrapText="1"/>
      <protection hidden="1"/>
    </xf>
    <xf numFmtId="0" fontId="13" fillId="0" borderId="3" xfId="0" applyFont="1" applyBorder="1" applyAlignment="1" applyProtection="1">
      <alignment vertical="center" wrapText="1"/>
      <protection hidden="1"/>
    </xf>
    <xf numFmtId="0" fontId="13" fillId="0" borderId="0" xfId="0" applyFont="1" applyAlignment="1" applyProtection="1">
      <alignment vertical="top" wrapText="1"/>
      <protection hidden="1"/>
    </xf>
    <xf numFmtId="0" fontId="61" fillId="0" borderId="0" xfId="3" applyFont="1" applyBorder="1" applyAlignment="1" applyProtection="1">
      <alignment vertical="center"/>
      <protection hidden="1"/>
    </xf>
    <xf numFmtId="0" fontId="13" fillId="0" borderId="3" xfId="0" applyFont="1" applyBorder="1" applyAlignment="1" applyProtection="1">
      <alignment vertical="top" wrapText="1"/>
      <protection hidden="1"/>
    </xf>
    <xf numFmtId="0" fontId="35" fillId="2" borderId="1" xfId="0" applyFont="1" applyFill="1" applyBorder="1" applyAlignment="1" applyProtection="1">
      <alignment horizontal="center" vertical="center"/>
      <protection hidden="1"/>
    </xf>
    <xf numFmtId="0" fontId="12" fillId="3" borderId="7" xfId="0" applyFont="1" applyFill="1" applyBorder="1" applyAlignment="1" applyProtection="1">
      <alignment vertical="center" wrapText="1"/>
      <protection locked="0"/>
    </xf>
    <xf numFmtId="0" fontId="12" fillId="3" borderId="8" xfId="0" applyFont="1" applyFill="1" applyBorder="1" applyAlignment="1" applyProtection="1">
      <alignment vertical="center" wrapText="1"/>
      <protection locked="0"/>
    </xf>
    <xf numFmtId="0" fontId="12" fillId="3" borderId="9" xfId="0" applyFont="1" applyFill="1" applyBorder="1" applyAlignment="1" applyProtection="1">
      <alignment vertical="center" wrapText="1"/>
      <protection locked="0"/>
    </xf>
    <xf numFmtId="0" fontId="12" fillId="3" borderId="2" xfId="0" applyFont="1" applyFill="1" applyBorder="1" applyAlignment="1" applyProtection="1">
      <alignment vertical="center" wrapText="1"/>
      <protection locked="0"/>
    </xf>
    <xf numFmtId="0" fontId="12" fillId="3" borderId="0" xfId="0" applyFont="1" applyFill="1" applyAlignment="1" applyProtection="1">
      <alignment vertical="center" wrapText="1"/>
      <protection locked="0"/>
    </xf>
    <xf numFmtId="0" fontId="12" fillId="3" borderId="3" xfId="0" applyFont="1" applyFill="1" applyBorder="1" applyAlignment="1" applyProtection="1">
      <alignment vertical="center" wrapText="1"/>
      <protection locked="0"/>
    </xf>
    <xf numFmtId="0" fontId="12" fillId="3" borderId="10" xfId="0" applyFont="1" applyFill="1" applyBorder="1" applyAlignment="1" applyProtection="1">
      <alignment vertical="center" wrapText="1"/>
      <protection locked="0"/>
    </xf>
    <xf numFmtId="0" fontId="12" fillId="3" borderId="11" xfId="0" applyFont="1" applyFill="1" applyBorder="1" applyAlignment="1" applyProtection="1">
      <alignment vertical="center" wrapText="1"/>
      <protection locked="0"/>
    </xf>
    <xf numFmtId="0" fontId="12" fillId="3" borderId="12" xfId="0" applyFont="1" applyFill="1" applyBorder="1" applyAlignment="1" applyProtection="1">
      <alignment vertical="center" wrapText="1"/>
      <protection locked="0"/>
    </xf>
    <xf numFmtId="0" fontId="0" fillId="5" borderId="7" xfId="0" applyFill="1" applyBorder="1" applyAlignment="1" applyProtection="1">
      <alignment horizontal="center" vertical="center" textRotation="255" wrapText="1"/>
      <protection hidden="1"/>
    </xf>
    <xf numFmtId="0" fontId="0" fillId="5" borderId="2" xfId="0" applyFill="1" applyBorder="1" applyAlignment="1" applyProtection="1">
      <alignment horizontal="center" vertical="center" textRotation="255" wrapText="1"/>
      <protection hidden="1"/>
    </xf>
    <xf numFmtId="0" fontId="0" fillId="5" borderId="10" xfId="0" applyFill="1" applyBorder="1" applyAlignment="1" applyProtection="1">
      <alignment horizontal="center" vertical="center" textRotation="255" wrapText="1"/>
      <protection hidden="1"/>
    </xf>
    <xf numFmtId="0" fontId="12" fillId="2" borderId="1" xfId="0" applyFont="1" applyFill="1" applyBorder="1" applyAlignment="1" applyProtection="1">
      <alignment horizontal="center" vertical="center"/>
      <protection hidden="1"/>
    </xf>
    <xf numFmtId="0" fontId="0" fillId="3" borderId="0" xfId="0" applyFill="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13" fillId="2" borderId="7" xfId="0" applyFont="1" applyFill="1" applyBorder="1" applyAlignment="1" applyProtection="1">
      <alignment horizontal="center" vertical="center"/>
      <protection hidden="1"/>
    </xf>
    <xf numFmtId="0" fontId="13" fillId="2" borderId="8"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57" fillId="0" borderId="5" xfId="0" applyFont="1" applyBorder="1" applyAlignment="1" applyProtection="1">
      <alignment horizontal="left" vertical="center" wrapText="1" shrinkToFit="1"/>
      <protection hidden="1"/>
    </xf>
    <xf numFmtId="0" fontId="57" fillId="0" borderId="6" xfId="0" applyFont="1" applyBorder="1" applyAlignment="1" applyProtection="1">
      <alignment horizontal="left" vertical="center" wrapText="1" shrinkToFit="1"/>
      <protection hidden="1"/>
    </xf>
    <xf numFmtId="0" fontId="63" fillId="0" borderId="0" xfId="3" applyFont="1" applyBorder="1" applyAlignment="1" applyProtection="1">
      <alignment vertical="center"/>
      <protection hidden="1"/>
    </xf>
    <xf numFmtId="0" fontId="0" fillId="0" borderId="8" xfId="0" applyBorder="1" applyAlignment="1" applyProtection="1">
      <alignment horizontal="left" vertical="center" shrinkToFit="1"/>
      <protection hidden="1"/>
    </xf>
    <xf numFmtId="0" fontId="0" fillId="5" borderId="7" xfId="0" applyFill="1" applyBorder="1" applyAlignment="1" applyProtection="1">
      <alignment vertical="center" textRotation="255" shrinkToFit="1"/>
      <protection hidden="1"/>
    </xf>
    <xf numFmtId="0" fontId="0" fillId="5" borderId="8" xfId="0" applyFill="1" applyBorder="1" applyAlignment="1" applyProtection="1">
      <alignment vertical="center" textRotation="255" shrinkToFit="1"/>
      <protection hidden="1"/>
    </xf>
    <xf numFmtId="0" fontId="0" fillId="5" borderId="9" xfId="0" applyFill="1" applyBorder="1" applyAlignment="1" applyProtection="1">
      <alignment vertical="center" textRotation="255" shrinkToFit="1"/>
      <protection hidden="1"/>
    </xf>
    <xf numFmtId="0" fontId="0" fillId="5" borderId="10" xfId="0" applyFill="1" applyBorder="1" applyAlignment="1" applyProtection="1">
      <alignment vertical="center" textRotation="255" shrinkToFit="1"/>
      <protection hidden="1"/>
    </xf>
    <xf numFmtId="0" fontId="0" fillId="5" borderId="11" xfId="0" applyFill="1" applyBorder="1" applyAlignment="1" applyProtection="1">
      <alignment vertical="center" textRotation="255" shrinkToFit="1"/>
      <protection hidden="1"/>
    </xf>
    <xf numFmtId="0" fontId="0" fillId="5" borderId="12" xfId="0" applyFill="1" applyBorder="1" applyAlignment="1" applyProtection="1">
      <alignment vertical="center" textRotation="255" shrinkToFit="1"/>
      <protection hidden="1"/>
    </xf>
    <xf numFmtId="0" fontId="11" fillId="2" borderId="7"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10" xfId="0" applyFont="1" applyFill="1" applyBorder="1" applyAlignment="1" applyProtection="1">
      <alignment horizontal="center" vertical="center" wrapText="1"/>
      <protection hidden="1"/>
    </xf>
    <xf numFmtId="0" fontId="11" fillId="2" borderId="11" xfId="0" applyFont="1" applyFill="1" applyBorder="1" applyAlignment="1" applyProtection="1">
      <alignment horizontal="center" vertical="center" wrapText="1"/>
      <protection hidden="1"/>
    </xf>
    <xf numFmtId="0" fontId="11" fillId="2" borderId="12" xfId="0" applyFont="1" applyFill="1" applyBorder="1" applyAlignment="1" applyProtection="1">
      <alignment horizontal="center" vertical="center" wrapText="1"/>
      <protection hidden="1"/>
    </xf>
    <xf numFmtId="179" fontId="0" fillId="0" borderId="5" xfId="0" applyNumberFormat="1" applyBorder="1" applyAlignment="1" applyProtection="1">
      <alignment horizontal="left" vertical="center" shrinkToFit="1"/>
      <protection hidden="1"/>
    </xf>
    <xf numFmtId="0" fontId="11" fillId="3" borderId="31"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0" borderId="14" xfId="0" applyFont="1" applyBorder="1" applyAlignment="1" applyProtection="1">
      <alignment vertical="center" shrinkToFit="1"/>
      <protection hidden="1"/>
    </xf>
    <xf numFmtId="0" fontId="20" fillId="0" borderId="13" xfId="0" applyFont="1" applyBorder="1" applyAlignment="1" applyProtection="1">
      <alignment vertical="center" shrinkToFit="1"/>
      <protection hidden="1"/>
    </xf>
    <xf numFmtId="0" fontId="0" fillId="0" borderId="0" xfId="0" applyAlignment="1" applyProtection="1">
      <alignment horizontal="right" vertical="center" shrinkToFit="1"/>
      <protection hidden="1"/>
    </xf>
    <xf numFmtId="0" fontId="11" fillId="0" borderId="67" xfId="0" applyFont="1" applyBorder="1" applyAlignment="1" applyProtection="1">
      <alignment horizontal="left" vertical="center" shrinkToFit="1"/>
      <protection hidden="1"/>
    </xf>
    <xf numFmtId="0" fontId="11" fillId="0" borderId="5" xfId="0" applyFont="1" applyBorder="1" applyAlignment="1" applyProtection="1">
      <alignment horizontal="left" vertical="center" shrinkToFit="1"/>
      <protection hidden="1"/>
    </xf>
    <xf numFmtId="0" fontId="11" fillId="0" borderId="6" xfId="0" applyFont="1" applyBorder="1" applyAlignment="1" applyProtection="1">
      <alignment horizontal="left" vertical="center" shrinkToFit="1"/>
      <protection hidden="1"/>
    </xf>
    <xf numFmtId="0" fontId="20" fillId="0" borderId="15" xfId="0" applyFont="1" applyBorder="1" applyAlignment="1" applyProtection="1">
      <alignment horizontal="center" vertical="center"/>
      <protection hidden="1"/>
    </xf>
    <xf numFmtId="0" fontId="20" fillId="0" borderId="117" xfId="0" applyFont="1" applyBorder="1" applyAlignment="1" applyProtection="1">
      <alignment horizontal="center" vertical="center"/>
      <protection hidden="1"/>
    </xf>
    <xf numFmtId="0" fontId="20" fillId="4" borderId="31"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0" fontId="24" fillId="0" borderId="0" xfId="0" applyFont="1" applyAlignment="1" applyProtection="1">
      <alignment horizontal="left" vertical="top" wrapText="1" indent="1"/>
      <protection hidden="1"/>
    </xf>
    <xf numFmtId="0" fontId="24" fillId="0" borderId="3" xfId="0" applyFont="1" applyBorder="1" applyAlignment="1" applyProtection="1">
      <alignment horizontal="left" vertical="top" wrapText="1" indent="1"/>
      <protection hidden="1"/>
    </xf>
    <xf numFmtId="0" fontId="24" fillId="0" borderId="11" xfId="0" applyFont="1" applyBorder="1" applyAlignment="1" applyProtection="1">
      <alignment horizontal="left" vertical="top" wrapText="1" indent="1"/>
      <protection hidden="1"/>
    </xf>
    <xf numFmtId="0" fontId="24" fillId="0" borderId="12" xfId="0" applyFont="1" applyBorder="1" applyAlignment="1" applyProtection="1">
      <alignment horizontal="left" vertical="top" wrapText="1" indent="1"/>
      <protection hidden="1"/>
    </xf>
    <xf numFmtId="0" fontId="0" fillId="0" borderId="7" xfId="0" applyBorder="1" applyAlignment="1" applyProtection="1">
      <alignment vertical="center" shrinkToFit="1"/>
      <protection hidden="1"/>
    </xf>
    <xf numFmtId="0" fontId="0" fillId="0" borderId="8" xfId="0" applyBorder="1" applyAlignment="1" applyProtection="1">
      <alignment vertical="center" shrinkToFit="1"/>
      <protection hidden="1"/>
    </xf>
    <xf numFmtId="0" fontId="0" fillId="0" borderId="9" xfId="0" applyBorder="1" applyAlignment="1" applyProtection="1">
      <alignment vertical="center" shrinkToFit="1"/>
      <protection hidden="1"/>
    </xf>
    <xf numFmtId="0" fontId="0" fillId="3" borderId="34"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13" fillId="0" borderId="0" xfId="0" quotePrefix="1" applyFont="1" applyAlignment="1" applyProtection="1">
      <alignment horizontal="center" vertical="top" wrapText="1"/>
      <protection hidden="1"/>
    </xf>
    <xf numFmtId="0" fontId="13" fillId="0" borderId="11" xfId="0" quotePrefix="1" applyFont="1" applyBorder="1" applyAlignment="1" applyProtection="1">
      <alignment horizontal="center" vertical="top" wrapText="1"/>
      <protection hidden="1"/>
    </xf>
    <xf numFmtId="0" fontId="0" fillId="3" borderId="4"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38" fontId="0" fillId="3" borderId="4" xfId="1" applyFont="1" applyFill="1" applyBorder="1" applyAlignment="1" applyProtection="1">
      <alignment horizontal="center" vertical="center" shrinkToFit="1"/>
      <protection locked="0"/>
    </xf>
    <xf numFmtId="38" fontId="0" fillId="3" borderId="6" xfId="1" applyFont="1" applyFill="1" applyBorder="1" applyAlignment="1" applyProtection="1">
      <alignment horizontal="center" vertical="center" shrinkToFit="1"/>
      <protection locked="0"/>
    </xf>
    <xf numFmtId="0" fontId="0" fillId="2" borderId="7"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8" xfId="0" applyFill="1" applyBorder="1" applyAlignment="1" applyProtection="1">
      <alignment horizontal="center" vertical="center"/>
      <protection hidden="1"/>
    </xf>
    <xf numFmtId="0" fontId="0" fillId="2" borderId="11" xfId="0" applyFill="1" applyBorder="1" applyAlignment="1" applyProtection="1">
      <alignment horizontal="center" vertical="center"/>
      <protection hidden="1"/>
    </xf>
    <xf numFmtId="38" fontId="0" fillId="3" borderId="4" xfId="1" applyFont="1" applyFill="1" applyBorder="1" applyAlignment="1" applyProtection="1">
      <alignment vertical="center" shrinkToFit="1"/>
      <protection locked="0"/>
    </xf>
    <xf numFmtId="38" fontId="0" fillId="3" borderId="5" xfId="1" applyFont="1" applyFill="1" applyBorder="1" applyAlignment="1" applyProtection="1">
      <alignment vertical="center" shrinkToFit="1"/>
      <protection locked="0"/>
    </xf>
    <xf numFmtId="38" fontId="0" fillId="3" borderId="6" xfId="1" applyFont="1" applyFill="1" applyBorder="1" applyAlignment="1" applyProtection="1">
      <alignment vertical="center" shrinkToFit="1"/>
      <protection locked="0"/>
    </xf>
    <xf numFmtId="0" fontId="0" fillId="2" borderId="35"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14" fontId="0" fillId="3" borderId="4" xfId="0" applyNumberFormat="1" applyFill="1" applyBorder="1" applyAlignment="1" applyProtection="1">
      <alignment vertical="center" shrinkToFit="1"/>
      <protection locked="0"/>
    </xf>
    <xf numFmtId="14" fontId="0" fillId="3" borderId="5" xfId="0" applyNumberFormat="1" applyFill="1" applyBorder="1" applyAlignment="1" applyProtection="1">
      <alignment vertical="center" shrinkToFit="1"/>
      <protection locked="0"/>
    </xf>
    <xf numFmtId="14" fontId="0" fillId="3" borderId="6" xfId="0" applyNumberFormat="1" applyFill="1" applyBorder="1" applyAlignment="1" applyProtection="1">
      <alignment vertical="center" shrinkToFit="1"/>
      <protection locked="0"/>
    </xf>
    <xf numFmtId="0" fontId="0" fillId="2" borderId="4"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38" fontId="0" fillId="5" borderId="4" xfId="1" applyFont="1" applyFill="1" applyBorder="1" applyAlignment="1" applyProtection="1">
      <alignment vertical="center"/>
      <protection hidden="1"/>
    </xf>
    <xf numFmtId="38" fontId="0" fillId="5" borderId="5" xfId="1" applyFont="1" applyFill="1" applyBorder="1" applyAlignment="1" applyProtection="1">
      <alignment vertical="center"/>
      <protection hidden="1"/>
    </xf>
    <xf numFmtId="38" fontId="0" fillId="5" borderId="6" xfId="1" applyFont="1" applyFill="1" applyBorder="1" applyAlignment="1" applyProtection="1">
      <alignment vertical="center"/>
      <protection hidden="1"/>
    </xf>
    <xf numFmtId="38" fontId="6" fillId="3" borderId="4" xfId="1" applyFont="1" applyFill="1" applyBorder="1" applyAlignment="1" applyProtection="1">
      <alignment vertical="center" wrapText="1" shrinkToFit="1"/>
      <protection locked="0"/>
    </xf>
    <xf numFmtId="38" fontId="6" fillId="3" borderId="5" xfId="1" applyFont="1" applyFill="1" applyBorder="1" applyAlignment="1" applyProtection="1">
      <alignment vertical="center" wrapText="1" shrinkToFit="1"/>
      <protection locked="0"/>
    </xf>
    <xf numFmtId="38" fontId="6" fillId="3" borderId="6" xfId="1" applyFont="1" applyFill="1" applyBorder="1" applyAlignment="1" applyProtection="1">
      <alignment vertical="center" wrapText="1" shrinkToFit="1"/>
      <protection locked="0"/>
    </xf>
    <xf numFmtId="0" fontId="7" fillId="5" borderId="4" xfId="0" applyFont="1" applyFill="1" applyBorder="1" applyAlignment="1" applyProtection="1">
      <alignment horizontal="left" vertical="center" wrapText="1" shrinkToFit="1"/>
      <protection hidden="1"/>
    </xf>
    <xf numFmtId="0" fontId="7" fillId="5" borderId="5" xfId="0" applyFont="1" applyFill="1" applyBorder="1" applyAlignment="1" applyProtection="1">
      <alignment horizontal="left" vertical="center" wrapText="1" shrinkToFit="1"/>
      <protection hidden="1"/>
    </xf>
    <xf numFmtId="0" fontId="7" fillId="5" borderId="6" xfId="0" applyFont="1" applyFill="1" applyBorder="1" applyAlignment="1" applyProtection="1">
      <alignment horizontal="left" vertical="center" wrapText="1" shrinkToFit="1"/>
      <protection hidden="1"/>
    </xf>
    <xf numFmtId="0" fontId="19" fillId="0" borderId="8" xfId="0" applyFont="1" applyBorder="1" applyAlignment="1" applyProtection="1">
      <alignment vertical="top" wrapText="1"/>
      <protection hidden="1"/>
    </xf>
    <xf numFmtId="0" fontId="19" fillId="0" borderId="8" xfId="0" applyFont="1" applyBorder="1" applyAlignment="1" applyProtection="1">
      <alignment vertical="top"/>
      <protection hidden="1"/>
    </xf>
    <xf numFmtId="38" fontId="7" fillId="5" borderId="1" xfId="1" applyFont="1" applyFill="1" applyBorder="1" applyAlignment="1" applyProtection="1">
      <alignment vertical="center" shrinkToFit="1"/>
      <protection hidden="1"/>
    </xf>
    <xf numFmtId="0" fontId="7" fillId="2" borderId="1" xfId="0" applyFont="1" applyFill="1" applyBorder="1" applyAlignment="1" applyProtection="1">
      <alignment vertical="center" wrapText="1"/>
      <protection hidden="1"/>
    </xf>
    <xf numFmtId="0" fontId="15" fillId="2" borderId="52" xfId="0" applyFont="1" applyFill="1" applyBorder="1" applyAlignment="1" applyProtection="1">
      <alignment horizontal="center" vertical="center"/>
      <protection hidden="1"/>
    </xf>
    <xf numFmtId="0" fontId="15" fillId="2" borderId="106" xfId="0" applyFont="1" applyFill="1" applyBorder="1" applyAlignment="1" applyProtection="1">
      <alignment horizontal="center" vertical="center"/>
      <protection hidden="1"/>
    </xf>
    <xf numFmtId="0" fontId="15" fillId="2" borderId="53" xfId="0" applyFont="1" applyFill="1" applyBorder="1" applyAlignment="1" applyProtection="1">
      <alignment horizontal="center" vertical="center"/>
      <protection hidden="1"/>
    </xf>
    <xf numFmtId="0" fontId="15" fillId="2" borderId="107" xfId="0" applyFont="1" applyFill="1" applyBorder="1" applyAlignment="1" applyProtection="1">
      <alignment horizontal="center" vertical="center"/>
      <protection hidden="1"/>
    </xf>
    <xf numFmtId="0" fontId="0" fillId="2" borderId="115" xfId="0" applyFill="1" applyBorder="1" applyAlignment="1" applyProtection="1">
      <alignment horizontal="center" vertical="center" wrapText="1"/>
      <protection hidden="1"/>
    </xf>
    <xf numFmtId="0" fontId="0" fillId="2" borderId="116" xfId="0" applyFill="1" applyBorder="1" applyAlignment="1" applyProtection="1">
      <alignment horizontal="center" vertical="center" wrapText="1"/>
      <protection hidden="1"/>
    </xf>
    <xf numFmtId="0" fontId="6" fillId="0" borderId="0" xfId="0" applyFont="1" applyAlignment="1" applyProtection="1">
      <alignment horizontal="left" vertical="top" wrapText="1"/>
      <protection hidden="1"/>
    </xf>
    <xf numFmtId="38" fontId="4" fillId="5" borderId="40" xfId="1" applyFont="1" applyFill="1" applyBorder="1" applyAlignment="1" applyProtection="1">
      <alignment horizontal="right" vertical="center"/>
      <protection hidden="1"/>
    </xf>
    <xf numFmtId="38" fontId="4" fillId="5" borderId="41" xfId="1" applyFont="1" applyFill="1" applyBorder="1" applyAlignment="1" applyProtection="1">
      <alignment horizontal="right" vertical="center"/>
      <protection hidden="1"/>
    </xf>
    <xf numFmtId="38" fontId="4" fillId="5" borderId="36" xfId="1" applyFont="1" applyFill="1" applyBorder="1" applyAlignment="1" applyProtection="1">
      <alignment horizontal="right" vertical="center"/>
      <protection hidden="1"/>
    </xf>
    <xf numFmtId="38" fontId="4" fillId="5" borderId="42" xfId="1" applyFont="1" applyFill="1" applyBorder="1" applyAlignment="1" applyProtection="1">
      <alignment horizontal="right" vertical="center"/>
      <protection hidden="1"/>
    </xf>
    <xf numFmtId="38" fontId="4" fillId="5" borderId="28" xfId="1" applyFont="1" applyFill="1" applyBorder="1" applyAlignment="1" applyProtection="1">
      <alignment horizontal="right" vertical="center"/>
      <protection hidden="1"/>
    </xf>
    <xf numFmtId="38" fontId="4" fillId="5" borderId="27" xfId="1" applyFont="1" applyFill="1" applyBorder="1" applyAlignment="1" applyProtection="1">
      <alignment horizontal="right" vertical="center"/>
      <protection hidden="1"/>
    </xf>
    <xf numFmtId="38" fontId="4" fillId="3" borderId="40" xfId="1" applyFont="1" applyFill="1" applyBorder="1" applyAlignment="1" applyProtection="1">
      <alignment horizontal="right" vertical="center"/>
      <protection locked="0"/>
    </xf>
    <xf numFmtId="38" fontId="4" fillId="3" borderId="36" xfId="1" applyFont="1" applyFill="1" applyBorder="1" applyAlignment="1" applyProtection="1">
      <alignment horizontal="right" vertical="center"/>
      <protection locked="0"/>
    </xf>
    <xf numFmtId="0" fontId="7" fillId="2" borderId="52" xfId="0" applyFont="1" applyFill="1" applyBorder="1" applyAlignment="1" applyProtection="1">
      <alignment horizontal="center" vertical="center"/>
      <protection hidden="1"/>
    </xf>
    <xf numFmtId="0" fontId="7" fillId="2" borderId="106" xfId="0" applyFont="1" applyFill="1" applyBorder="1" applyAlignment="1" applyProtection="1">
      <alignment horizontal="center" vertical="center"/>
      <protection hidden="1"/>
    </xf>
    <xf numFmtId="0" fontId="7" fillId="2" borderId="53" xfId="0" applyFont="1" applyFill="1" applyBorder="1" applyAlignment="1" applyProtection="1">
      <alignment horizontal="center" vertical="center"/>
      <protection hidden="1"/>
    </xf>
    <xf numFmtId="0" fontId="7" fillId="2" borderId="107" xfId="0" applyFont="1" applyFill="1" applyBorder="1" applyAlignment="1" applyProtection="1">
      <alignment horizontal="center" vertical="center"/>
      <protection hidden="1"/>
    </xf>
    <xf numFmtId="180" fontId="0" fillId="5" borderId="1" xfId="0" applyNumberFormat="1" applyFill="1" applyBorder="1" applyAlignment="1" applyProtection="1">
      <alignment horizontal="center" vertical="center" shrinkToFit="1"/>
      <protection hidden="1"/>
    </xf>
    <xf numFmtId="0" fontId="6" fillId="0" borderId="0" xfId="0" applyFont="1" applyAlignment="1" applyProtection="1">
      <alignment horizontal="left" vertical="top" wrapText="1" indent="1"/>
      <protection hidden="1"/>
    </xf>
    <xf numFmtId="0" fontId="7" fillId="2" borderId="89" xfId="0" applyFont="1" applyFill="1" applyBorder="1" applyAlignment="1" applyProtection="1">
      <alignment vertical="center" shrinkToFit="1"/>
      <protection hidden="1"/>
    </xf>
    <xf numFmtId="0" fontId="7" fillId="2" borderId="90" xfId="0" applyFont="1" applyFill="1" applyBorder="1" applyAlignment="1" applyProtection="1">
      <alignment vertical="center" shrinkToFit="1"/>
      <protection hidden="1"/>
    </xf>
    <xf numFmtId="0" fontId="7" fillId="2" borderId="54" xfId="0" applyFont="1" applyFill="1" applyBorder="1" applyAlignment="1" applyProtection="1">
      <alignment vertical="center" shrinkToFit="1"/>
      <protection hidden="1"/>
    </xf>
    <xf numFmtId="0" fontId="7" fillId="5" borderId="50" xfId="0" applyFont="1" applyFill="1" applyBorder="1" applyAlignment="1" applyProtection="1">
      <alignment vertical="center" shrinkToFit="1"/>
      <protection hidden="1"/>
    </xf>
    <xf numFmtId="0" fontId="7" fillId="5" borderId="57" xfId="0" applyFont="1" applyFill="1" applyBorder="1" applyAlignment="1" applyProtection="1">
      <alignment vertical="center" shrinkToFit="1"/>
      <protection hidden="1"/>
    </xf>
    <xf numFmtId="0" fontId="7" fillId="5" borderId="70" xfId="0" applyFont="1" applyFill="1" applyBorder="1" applyAlignment="1" applyProtection="1">
      <alignment vertical="center" shrinkToFit="1"/>
      <protection hidden="1"/>
    </xf>
    <xf numFmtId="0" fontId="7" fillId="5" borderId="55" xfId="0" applyFont="1" applyFill="1" applyBorder="1" applyAlignment="1" applyProtection="1">
      <alignment vertical="center" wrapText="1" shrinkToFit="1"/>
      <protection hidden="1"/>
    </xf>
    <xf numFmtId="0" fontId="7" fillId="5" borderId="68" xfId="0" applyFont="1" applyFill="1" applyBorder="1" applyAlignment="1" applyProtection="1">
      <alignment vertical="center" wrapText="1" shrinkToFit="1"/>
      <protection hidden="1"/>
    </xf>
    <xf numFmtId="0" fontId="7" fillId="5" borderId="35" xfId="0" applyFont="1" applyFill="1" applyBorder="1" applyAlignment="1" applyProtection="1">
      <alignment vertical="center" wrapText="1"/>
      <protection hidden="1"/>
    </xf>
    <xf numFmtId="177" fontId="4" fillId="5" borderId="55" xfId="2" applyNumberFormat="1" applyFont="1" applyFill="1" applyBorder="1" applyAlignment="1" applyProtection="1">
      <alignment horizontal="center" vertical="center"/>
      <protection hidden="1"/>
    </xf>
    <xf numFmtId="177" fontId="4" fillId="5" borderId="56" xfId="2" applyNumberFormat="1" applyFont="1" applyFill="1" applyBorder="1" applyAlignment="1" applyProtection="1">
      <alignment horizontal="center" vertical="center"/>
      <protection hidden="1"/>
    </xf>
    <xf numFmtId="0" fontId="4" fillId="5" borderId="4"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protection hidden="1"/>
    </xf>
    <xf numFmtId="38" fontId="4" fillId="3" borderId="41" xfId="1" applyFont="1" applyFill="1" applyBorder="1" applyAlignment="1" applyProtection="1">
      <alignment horizontal="right" vertical="center"/>
      <protection locked="0"/>
    </xf>
    <xf numFmtId="0" fontId="7" fillId="2" borderId="4" xfId="0" applyFont="1" applyFill="1" applyBorder="1" applyAlignment="1" applyProtection="1">
      <alignment vertical="center" wrapText="1"/>
      <protection hidden="1"/>
    </xf>
    <xf numFmtId="0" fontId="7" fillId="2" borderId="5" xfId="0" applyFont="1" applyFill="1" applyBorder="1" applyAlignment="1" applyProtection="1">
      <alignment vertical="center" wrapText="1"/>
      <protection hidden="1"/>
    </xf>
    <xf numFmtId="0" fontId="7" fillId="2" borderId="6" xfId="0" applyFont="1" applyFill="1" applyBorder="1" applyAlignment="1" applyProtection="1">
      <alignment vertical="center" wrapText="1"/>
      <protection hidden="1"/>
    </xf>
    <xf numFmtId="0" fontId="7" fillId="5" borderId="4" xfId="0" applyFont="1" applyFill="1" applyBorder="1" applyAlignment="1" applyProtection="1">
      <alignment horizontal="left" vertical="center" shrinkToFit="1"/>
      <protection hidden="1"/>
    </xf>
    <xf numFmtId="0" fontId="7" fillId="5" borderId="5" xfId="0" applyFont="1" applyFill="1" applyBorder="1" applyAlignment="1" applyProtection="1">
      <alignment horizontal="left" vertical="center" shrinkToFit="1"/>
      <protection hidden="1"/>
    </xf>
    <xf numFmtId="0" fontId="7" fillId="5" borderId="60" xfId="0" applyFont="1" applyFill="1" applyBorder="1" applyAlignment="1" applyProtection="1">
      <alignment horizontal="left" vertical="center" shrinkToFit="1"/>
      <protection hidden="1"/>
    </xf>
    <xf numFmtId="0" fontId="7" fillId="5" borderId="40" xfId="0" applyFont="1" applyFill="1" applyBorder="1" applyAlignment="1" applyProtection="1">
      <alignment horizontal="left" vertical="center" shrinkToFit="1"/>
      <protection hidden="1"/>
    </xf>
    <xf numFmtId="0" fontId="7" fillId="5" borderId="41" xfId="0" applyFont="1" applyFill="1" applyBorder="1" applyAlignment="1" applyProtection="1">
      <alignment horizontal="left" vertical="center" shrinkToFit="1"/>
      <protection hidden="1"/>
    </xf>
    <xf numFmtId="0" fontId="7" fillId="5" borderId="36" xfId="0" applyFont="1" applyFill="1" applyBorder="1" applyAlignment="1" applyProtection="1">
      <alignment horizontal="left" vertical="center" shrinkToFit="1"/>
      <protection hidden="1"/>
    </xf>
    <xf numFmtId="0" fontId="7" fillId="5" borderId="7" xfId="0" applyFont="1" applyFill="1" applyBorder="1" applyAlignment="1" applyProtection="1">
      <alignment vertical="center" shrinkToFit="1"/>
      <protection hidden="1"/>
    </xf>
    <xf numFmtId="0" fontId="7" fillId="5" borderId="8" xfId="0" applyFont="1" applyFill="1" applyBorder="1" applyAlignment="1" applyProtection="1">
      <alignment vertical="center" shrinkToFit="1"/>
      <protection hidden="1"/>
    </xf>
    <xf numFmtId="0" fontId="7" fillId="5" borderId="9" xfId="0" applyFont="1" applyFill="1" applyBorder="1" applyAlignment="1" applyProtection="1">
      <alignment vertical="center" shrinkToFit="1"/>
      <protection hidden="1"/>
    </xf>
    <xf numFmtId="0" fontId="7" fillId="5" borderId="2" xfId="0" applyFont="1" applyFill="1" applyBorder="1" applyAlignment="1" applyProtection="1">
      <alignment vertical="center" shrinkToFit="1"/>
      <protection hidden="1"/>
    </xf>
    <xf numFmtId="0" fontId="7" fillId="5" borderId="0" xfId="0" applyFont="1" applyFill="1" applyAlignment="1" applyProtection="1">
      <alignment vertical="center" shrinkToFit="1"/>
      <protection hidden="1"/>
    </xf>
    <xf numFmtId="0" fontId="7" fillId="5" borderId="3" xfId="0" applyFont="1" applyFill="1" applyBorder="1" applyAlignment="1" applyProtection="1">
      <alignment vertical="center" shrinkToFit="1"/>
      <protection hidden="1"/>
    </xf>
    <xf numFmtId="0" fontId="7" fillId="5" borderId="10" xfId="0" applyFont="1" applyFill="1" applyBorder="1" applyAlignment="1" applyProtection="1">
      <alignment vertical="center" shrinkToFit="1"/>
      <protection hidden="1"/>
    </xf>
    <xf numFmtId="0" fontId="7" fillId="5" borderId="11" xfId="0" applyFont="1" applyFill="1" applyBorder="1" applyAlignment="1" applyProtection="1">
      <alignment vertical="center" shrinkToFit="1"/>
      <protection hidden="1"/>
    </xf>
    <xf numFmtId="0" fontId="7" fillId="5" borderId="12" xfId="0" applyFont="1" applyFill="1" applyBorder="1" applyAlignment="1" applyProtection="1">
      <alignment vertical="center" shrinkToFit="1"/>
      <protection hidden="1"/>
    </xf>
    <xf numFmtId="0" fontId="7" fillId="5" borderId="6" xfId="0" applyFont="1" applyFill="1" applyBorder="1" applyAlignment="1" applyProtection="1">
      <alignment horizontal="left" vertical="center" shrinkToFit="1"/>
      <protection hidden="1"/>
    </xf>
    <xf numFmtId="0" fontId="7" fillId="2" borderId="4" xfId="0" applyFont="1" applyFill="1" applyBorder="1" applyAlignment="1" applyProtection="1">
      <alignment horizontal="left" vertical="center" wrapText="1" shrinkToFit="1"/>
      <protection hidden="1"/>
    </xf>
    <xf numFmtId="0" fontId="7" fillId="2" borderId="5" xfId="0" applyFont="1" applyFill="1" applyBorder="1" applyAlignment="1" applyProtection="1">
      <alignment horizontal="left" vertical="center" wrapText="1" shrinkToFit="1"/>
      <protection hidden="1"/>
    </xf>
    <xf numFmtId="0" fontId="7" fillId="2" borderId="6" xfId="0" applyFont="1" applyFill="1" applyBorder="1" applyAlignment="1" applyProtection="1">
      <alignment horizontal="left" vertical="center" wrapText="1" shrinkToFit="1"/>
      <protection hidden="1"/>
    </xf>
    <xf numFmtId="0" fontId="7" fillId="0" borderId="0" xfId="0" applyFont="1" applyAlignment="1" applyProtection="1">
      <alignment horizontal="left" vertical="center" wrapText="1" indent="1"/>
      <protection hidden="1"/>
    </xf>
    <xf numFmtId="0" fontId="7" fillId="0" borderId="26" xfId="0" applyFont="1" applyBorder="1" applyAlignment="1" applyProtection="1">
      <alignment vertical="center" wrapText="1"/>
      <protection hidden="1"/>
    </xf>
    <xf numFmtId="0" fontId="7" fillId="2" borderId="7"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xf numFmtId="0" fontId="7" fillId="2" borderId="9" xfId="0" applyFont="1" applyFill="1" applyBorder="1" applyAlignment="1" applyProtection="1">
      <alignment vertical="center" wrapText="1"/>
      <protection hidden="1"/>
    </xf>
    <xf numFmtId="0" fontId="7" fillId="2" borderId="10" xfId="0" applyFont="1" applyFill="1" applyBorder="1" applyAlignment="1" applyProtection="1">
      <alignment vertical="center" wrapText="1"/>
      <protection hidden="1"/>
    </xf>
    <xf numFmtId="0" fontId="7" fillId="2" borderId="11" xfId="0" applyFont="1" applyFill="1" applyBorder="1" applyAlignment="1" applyProtection="1">
      <alignment vertical="center" wrapText="1"/>
      <protection hidden="1"/>
    </xf>
    <xf numFmtId="0" fontId="7" fillId="2" borderId="12" xfId="0" applyFont="1" applyFill="1" applyBorder="1" applyAlignment="1" applyProtection="1">
      <alignment vertical="center" wrapText="1"/>
      <protection hidden="1"/>
    </xf>
    <xf numFmtId="0" fontId="7" fillId="2" borderId="4"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38" fontId="4" fillId="3" borderId="42" xfId="1" applyFont="1" applyFill="1" applyBorder="1" applyAlignment="1" applyProtection="1">
      <alignment horizontal="right" vertical="center"/>
      <protection locked="0"/>
    </xf>
    <xf numFmtId="38" fontId="4" fillId="3" borderId="27" xfId="1" applyFont="1" applyFill="1" applyBorder="1" applyAlignment="1" applyProtection="1">
      <alignment horizontal="right" vertical="center"/>
      <protection locked="0"/>
    </xf>
    <xf numFmtId="38" fontId="4" fillId="3" borderId="28" xfId="1" applyFont="1" applyFill="1" applyBorder="1" applyAlignment="1" applyProtection="1">
      <alignment horizontal="right" vertical="center"/>
      <protection locked="0"/>
    </xf>
    <xf numFmtId="0" fontId="7" fillId="2" borderId="5"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38" fontId="4" fillId="5" borderId="38" xfId="1" applyFont="1" applyFill="1" applyBorder="1" applyAlignment="1" applyProtection="1">
      <alignment horizontal="right" vertical="center"/>
      <protection hidden="1"/>
    </xf>
    <xf numFmtId="38" fontId="4" fillId="5" borderId="37" xfId="1" applyFont="1" applyFill="1" applyBorder="1" applyAlignment="1" applyProtection="1">
      <alignment horizontal="right"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xf numFmtId="38" fontId="4" fillId="5" borderId="4" xfId="1" applyFont="1" applyFill="1" applyBorder="1" applyAlignment="1" applyProtection="1">
      <alignment horizontal="right" vertical="center"/>
      <protection hidden="1"/>
    </xf>
    <xf numFmtId="38" fontId="4" fillId="5" borderId="6" xfId="1" applyFont="1" applyFill="1" applyBorder="1" applyAlignment="1" applyProtection="1">
      <alignment horizontal="right" vertical="center"/>
      <protection hidden="1"/>
    </xf>
    <xf numFmtId="38" fontId="4" fillId="3" borderId="38" xfId="1" applyFont="1" applyFill="1" applyBorder="1" applyAlignment="1" applyProtection="1">
      <alignment horizontal="right" vertical="center"/>
      <protection locked="0"/>
    </xf>
    <xf numFmtId="38" fontId="4" fillId="3" borderId="37" xfId="1" applyFont="1" applyFill="1" applyBorder="1" applyAlignment="1" applyProtection="1">
      <alignment horizontal="right" vertical="center"/>
      <protection locked="0"/>
    </xf>
    <xf numFmtId="38" fontId="4" fillId="5" borderId="39" xfId="1" applyFont="1" applyFill="1" applyBorder="1" applyAlignment="1" applyProtection="1">
      <alignment horizontal="right" vertical="center"/>
      <protection hidden="1"/>
    </xf>
    <xf numFmtId="38" fontId="4" fillId="5" borderId="5" xfId="1" applyFont="1" applyFill="1" applyBorder="1" applyAlignment="1" applyProtection="1">
      <alignment horizontal="right" vertical="center"/>
      <protection hidden="1"/>
    </xf>
    <xf numFmtId="38" fontId="4" fillId="3" borderId="39" xfId="1"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183" fontId="4" fillId="2" borderId="4" xfId="0" applyNumberFormat="1" applyFont="1" applyFill="1" applyBorder="1" applyAlignment="1" applyProtection="1">
      <alignment horizontal="center" vertical="center"/>
      <protection hidden="1"/>
    </xf>
    <xf numFmtId="183" fontId="4" fillId="2" borderId="5" xfId="0" applyNumberFormat="1" applyFont="1" applyFill="1" applyBorder="1" applyAlignment="1" applyProtection="1">
      <alignment horizontal="center" vertical="center"/>
      <protection hidden="1"/>
    </xf>
    <xf numFmtId="0" fontId="19" fillId="0" borderId="0" xfId="0" applyFont="1" applyAlignment="1" applyProtection="1">
      <alignment vertical="top" wrapText="1"/>
      <protection hidden="1"/>
    </xf>
    <xf numFmtId="0" fontId="7" fillId="2" borderId="55" xfId="0" applyFont="1" applyFill="1" applyBorder="1" applyAlignment="1" applyProtection="1">
      <alignment vertical="center" wrapText="1" shrinkToFit="1"/>
      <protection hidden="1"/>
    </xf>
    <xf numFmtId="0" fontId="7" fillId="2" borderId="68" xfId="0" applyFont="1" applyFill="1" applyBorder="1" applyAlignment="1" applyProtection="1">
      <alignment vertical="center" wrapText="1" shrinkToFit="1"/>
      <protection hidden="1"/>
    </xf>
    <xf numFmtId="0" fontId="4" fillId="2" borderId="60" xfId="0" applyFont="1" applyFill="1" applyBorder="1" applyAlignment="1" applyProtection="1">
      <alignment horizontal="center" vertical="center"/>
      <protection hidden="1"/>
    </xf>
    <xf numFmtId="0" fontId="4" fillId="5" borderId="50" xfId="0" applyFont="1" applyFill="1" applyBorder="1" applyAlignment="1" applyProtection="1">
      <alignment horizontal="center" vertical="center"/>
      <protection hidden="1"/>
    </xf>
    <xf numFmtId="0" fontId="4" fillId="5" borderId="48" xfId="0" applyFont="1" applyFill="1" applyBorder="1" applyAlignment="1" applyProtection="1">
      <alignment horizontal="center" vertical="center"/>
      <protection hidden="1"/>
    </xf>
    <xf numFmtId="0" fontId="12" fillId="0" borderId="0" xfId="0" applyFont="1" applyAlignment="1" applyProtection="1">
      <alignment vertical="top" wrapText="1"/>
      <protection hidden="1"/>
    </xf>
    <xf numFmtId="0" fontId="7" fillId="2" borderId="1" xfId="0" applyFont="1" applyFill="1" applyBorder="1" applyAlignment="1" applyProtection="1">
      <alignment vertical="center" wrapText="1" shrinkToFit="1"/>
      <protection hidden="1"/>
    </xf>
    <xf numFmtId="0" fontId="17" fillId="0" borderId="0" xfId="0" applyFont="1" applyAlignment="1" applyProtection="1">
      <alignment horizontal="center" vertical="center" shrinkToFit="1"/>
      <protection hidden="1"/>
    </xf>
    <xf numFmtId="0" fontId="7" fillId="0" borderId="8" xfId="0" applyFont="1" applyBorder="1" applyAlignment="1" applyProtection="1">
      <alignment vertical="center" wrapText="1"/>
      <protection hidden="1"/>
    </xf>
    <xf numFmtId="0" fontId="7" fillId="3" borderId="35"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7" fillId="0" borderId="0" xfId="0" applyFont="1" applyAlignment="1" applyProtection="1">
      <alignment vertical="center" wrapText="1"/>
      <protection hidden="1"/>
    </xf>
    <xf numFmtId="0" fontId="7" fillId="3" borderId="34" xfId="0" applyFont="1" applyFill="1" applyBorder="1" applyAlignment="1" applyProtection="1">
      <alignment vertical="center" wrapText="1"/>
      <protection locked="0"/>
    </xf>
    <xf numFmtId="0" fontId="7" fillId="3" borderId="41" xfId="0" applyFont="1" applyFill="1" applyBorder="1" applyAlignment="1" applyProtection="1">
      <alignment vertical="center" wrapText="1"/>
      <protection locked="0"/>
    </xf>
    <xf numFmtId="0" fontId="7" fillId="3" borderId="21" xfId="0" applyFont="1" applyFill="1" applyBorder="1" applyAlignment="1" applyProtection="1">
      <alignment vertical="center" wrapText="1"/>
      <protection locked="0"/>
    </xf>
    <xf numFmtId="0" fontId="7" fillId="2" borderId="89" xfId="0" applyFont="1" applyFill="1" applyBorder="1" applyAlignment="1" applyProtection="1">
      <alignment vertical="center" wrapText="1"/>
      <protection hidden="1"/>
    </xf>
    <xf numFmtId="0" fontId="7" fillId="2" borderId="90" xfId="0" applyFont="1" applyFill="1" applyBorder="1" applyAlignment="1" applyProtection="1">
      <alignment vertical="center" wrapText="1"/>
      <protection hidden="1"/>
    </xf>
    <xf numFmtId="0" fontId="7" fillId="2" borderId="54" xfId="0" applyFont="1" applyFill="1" applyBorder="1" applyAlignment="1" applyProtection="1">
      <alignment vertical="center" wrapText="1"/>
      <protection hidden="1"/>
    </xf>
    <xf numFmtId="0" fontId="7" fillId="5" borderId="34" xfId="0" applyFont="1" applyFill="1" applyBorder="1" applyAlignment="1" applyProtection="1">
      <alignment vertical="center" shrinkToFit="1"/>
      <protection hidden="1"/>
    </xf>
    <xf numFmtId="0" fontId="7" fillId="5" borderId="41" xfId="0" applyFont="1" applyFill="1" applyBorder="1" applyAlignment="1" applyProtection="1">
      <alignment vertical="center" shrinkToFit="1"/>
      <protection hidden="1"/>
    </xf>
    <xf numFmtId="0" fontId="7" fillId="5" borderId="36" xfId="0" applyFont="1" applyFill="1" applyBorder="1" applyAlignment="1" applyProtection="1">
      <alignment vertical="center" shrinkToFit="1"/>
      <protection hidden="1"/>
    </xf>
    <xf numFmtId="0" fontId="7" fillId="5" borderId="7" xfId="0" applyFont="1" applyFill="1" applyBorder="1" applyAlignment="1" applyProtection="1">
      <alignment horizontal="left" vertical="center" shrinkToFit="1"/>
      <protection hidden="1"/>
    </xf>
    <xf numFmtId="0" fontId="7" fillId="5" borderId="8" xfId="0" applyFont="1" applyFill="1" applyBorder="1" applyAlignment="1" applyProtection="1">
      <alignment horizontal="left" vertical="center" shrinkToFit="1"/>
      <protection hidden="1"/>
    </xf>
    <xf numFmtId="0" fontId="7" fillId="5" borderId="9" xfId="0" applyFont="1" applyFill="1" applyBorder="1" applyAlignment="1" applyProtection="1">
      <alignment horizontal="left" vertical="center" shrinkToFit="1"/>
      <protection hidden="1"/>
    </xf>
    <xf numFmtId="0" fontId="7" fillId="5" borderId="2" xfId="0" applyFont="1" applyFill="1" applyBorder="1" applyAlignment="1" applyProtection="1">
      <alignment horizontal="left" vertical="center" shrinkToFit="1"/>
      <protection hidden="1"/>
    </xf>
    <xf numFmtId="0" fontId="7" fillId="5" borderId="0" xfId="0" applyFont="1" applyFill="1" applyAlignment="1" applyProtection="1">
      <alignment horizontal="left" vertical="center" shrinkToFit="1"/>
      <protection hidden="1"/>
    </xf>
    <xf numFmtId="0" fontId="7" fillId="5" borderId="3" xfId="0" applyFont="1" applyFill="1" applyBorder="1" applyAlignment="1" applyProtection="1">
      <alignment horizontal="left" vertical="center" shrinkToFit="1"/>
      <protection hidden="1"/>
    </xf>
    <xf numFmtId="0" fontId="7" fillId="5" borderId="10" xfId="0" applyFont="1" applyFill="1" applyBorder="1" applyAlignment="1" applyProtection="1">
      <alignment horizontal="left" vertical="center" shrinkToFit="1"/>
      <protection hidden="1"/>
    </xf>
    <xf numFmtId="0" fontId="7" fillId="5" borderId="11" xfId="0" applyFont="1" applyFill="1" applyBorder="1" applyAlignment="1" applyProtection="1">
      <alignment horizontal="left" vertical="center" shrinkToFit="1"/>
      <protection hidden="1"/>
    </xf>
    <xf numFmtId="0" fontId="7" fillId="5" borderId="12" xfId="0" applyFont="1" applyFill="1" applyBorder="1" applyAlignment="1" applyProtection="1">
      <alignment horizontal="left" vertical="center" shrinkToFit="1"/>
      <protection hidden="1"/>
    </xf>
    <xf numFmtId="0" fontId="7" fillId="5" borderId="38" xfId="0" applyFont="1" applyFill="1" applyBorder="1" applyAlignment="1" applyProtection="1">
      <alignment horizontal="left" vertical="center" shrinkToFit="1"/>
      <protection hidden="1"/>
    </xf>
    <xf numFmtId="0" fontId="7" fillId="5" borderId="39" xfId="0" applyFont="1" applyFill="1" applyBorder="1" applyAlignment="1" applyProtection="1">
      <alignment horizontal="left" vertical="center" shrinkToFit="1"/>
      <protection hidden="1"/>
    </xf>
    <xf numFmtId="0" fontId="7" fillId="5" borderId="105" xfId="0" applyFont="1" applyFill="1" applyBorder="1" applyAlignment="1" applyProtection="1">
      <alignment horizontal="left" vertical="center" shrinkToFit="1"/>
      <protection hidden="1"/>
    </xf>
    <xf numFmtId="0" fontId="7" fillId="5" borderId="104" xfId="0" applyFont="1" applyFill="1" applyBorder="1" applyAlignment="1" applyProtection="1">
      <alignment horizontal="center" vertical="center" textRotation="255" shrinkToFit="1"/>
      <protection hidden="1"/>
    </xf>
    <xf numFmtId="0" fontId="7" fillId="5" borderId="80" xfId="0" applyFont="1" applyFill="1" applyBorder="1" applyAlignment="1" applyProtection="1">
      <alignment horizontal="center" vertical="center" textRotation="255" shrinkToFit="1"/>
      <protection hidden="1"/>
    </xf>
    <xf numFmtId="0" fontId="7" fillId="5" borderId="42" xfId="0" applyFont="1" applyFill="1" applyBorder="1" applyAlignment="1" applyProtection="1">
      <alignment horizontal="left" vertical="center" shrinkToFit="1"/>
      <protection hidden="1"/>
    </xf>
    <xf numFmtId="0" fontId="7" fillId="5" borderId="28" xfId="0" applyFont="1" applyFill="1" applyBorder="1" applyAlignment="1" applyProtection="1">
      <alignment horizontal="left" vertical="center" shrinkToFit="1"/>
      <protection hidden="1"/>
    </xf>
    <xf numFmtId="0" fontId="7" fillId="5" borderId="27" xfId="0" applyFont="1" applyFill="1" applyBorder="1" applyAlignment="1" applyProtection="1">
      <alignment horizontal="left" vertical="center" shrinkToFit="1"/>
      <protection hidden="1"/>
    </xf>
    <xf numFmtId="0" fontId="4" fillId="5" borderId="60" xfId="0" applyFont="1" applyFill="1" applyBorder="1" applyAlignment="1" applyProtection="1">
      <alignment horizontal="center" vertical="center"/>
      <protection hidden="1"/>
    </xf>
    <xf numFmtId="0" fontId="18" fillId="0" borderId="0" xfId="0" applyFont="1" applyAlignment="1" applyProtection="1">
      <alignment vertical="top" wrapText="1"/>
      <protection hidden="1"/>
    </xf>
    <xf numFmtId="0" fontId="7" fillId="2" borderId="7"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20" fillId="0" borderId="5" xfId="0" applyFont="1" applyBorder="1" applyAlignment="1" applyProtection="1">
      <alignment horizontal="right" vertical="center" shrinkToFit="1"/>
      <protection hidden="1"/>
    </xf>
    <xf numFmtId="0" fontId="11" fillId="0" borderId="5" xfId="0" applyFont="1" applyBorder="1" applyAlignment="1" applyProtection="1">
      <alignment horizontal="right" vertical="center" shrinkToFit="1"/>
      <protection hidden="1"/>
    </xf>
    <xf numFmtId="0" fontId="11" fillId="3" borderId="5" xfId="0" applyFont="1" applyFill="1" applyBorder="1" applyAlignment="1" applyProtection="1">
      <alignment vertical="center" wrapText="1"/>
      <protection locked="0"/>
    </xf>
    <xf numFmtId="0" fontId="11" fillId="3" borderId="6" xfId="0" applyFont="1" applyFill="1" applyBorder="1" applyAlignment="1" applyProtection="1">
      <alignment vertical="center" wrapText="1"/>
      <protection locked="0"/>
    </xf>
    <xf numFmtId="0" fontId="57" fillId="0" borderId="5" xfId="0" applyFont="1" applyBorder="1" applyAlignment="1" applyProtection="1">
      <alignment vertical="center" wrapText="1"/>
      <protection hidden="1"/>
    </xf>
    <xf numFmtId="0" fontId="57" fillId="0" borderId="6" xfId="0" applyFont="1" applyBorder="1" applyAlignment="1" applyProtection="1">
      <alignment vertical="center" wrapText="1"/>
      <protection hidden="1"/>
    </xf>
    <xf numFmtId="0" fontId="4" fillId="5" borderId="40" xfId="0" applyFont="1" applyFill="1" applyBorder="1" applyAlignment="1" applyProtection="1">
      <alignment horizontal="center" vertical="center"/>
      <protection hidden="1"/>
    </xf>
    <xf numFmtId="0" fontId="4" fillId="5" borderId="36" xfId="0" applyFont="1" applyFill="1" applyBorder="1" applyAlignment="1" applyProtection="1">
      <alignment horizontal="center" vertical="center"/>
      <protection hidden="1"/>
    </xf>
    <xf numFmtId="38" fontId="4" fillId="3" borderId="40" xfId="1" applyFont="1" applyFill="1" applyBorder="1" applyAlignment="1" applyProtection="1">
      <alignment vertical="center"/>
      <protection locked="0"/>
    </xf>
    <xf numFmtId="38" fontId="4" fillId="4" borderId="36" xfId="1" applyFont="1" applyFill="1" applyBorder="1" applyAlignment="1" applyProtection="1">
      <alignment vertical="center"/>
      <protection locked="0"/>
    </xf>
    <xf numFmtId="38" fontId="4" fillId="5" borderId="40" xfId="1" applyFont="1" applyFill="1" applyBorder="1" applyAlignment="1" applyProtection="1">
      <alignment vertical="center"/>
      <protection hidden="1"/>
    </xf>
    <xf numFmtId="38" fontId="4" fillId="5" borderId="36" xfId="1" applyFont="1" applyFill="1" applyBorder="1" applyAlignment="1" applyProtection="1">
      <alignment vertical="center"/>
      <protection hidden="1"/>
    </xf>
    <xf numFmtId="38" fontId="4" fillId="4" borderId="41" xfId="1" applyFont="1" applyFill="1" applyBorder="1" applyAlignment="1" applyProtection="1">
      <alignment vertical="center"/>
      <protection locked="0"/>
    </xf>
    <xf numFmtId="0" fontId="4" fillId="5" borderId="59" xfId="0" applyFont="1" applyFill="1" applyBorder="1" applyAlignment="1" applyProtection="1">
      <alignment horizontal="center" vertical="center"/>
      <protection hidden="1"/>
    </xf>
    <xf numFmtId="0" fontId="4" fillId="5" borderId="44"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38" fontId="4" fillId="5" borderId="22" xfId="1" applyFont="1" applyFill="1" applyBorder="1" applyAlignment="1" applyProtection="1">
      <alignment vertical="center"/>
      <protection hidden="1"/>
    </xf>
    <xf numFmtId="0" fontId="7" fillId="2" borderId="1" xfId="0" applyFont="1" applyFill="1" applyBorder="1" applyAlignment="1" applyProtection="1">
      <alignment horizontal="center" vertical="center"/>
      <protection hidden="1"/>
    </xf>
    <xf numFmtId="38" fontId="4" fillId="5" borderId="26" xfId="1" applyFont="1" applyFill="1" applyBorder="1" applyAlignment="1" applyProtection="1">
      <alignment vertical="center"/>
      <protection hidden="1"/>
    </xf>
    <xf numFmtId="0" fontId="7" fillId="5" borderId="59" xfId="0" applyFont="1" applyFill="1" applyBorder="1" applyAlignment="1" applyProtection="1">
      <alignment horizontal="left" vertical="center" shrinkToFit="1"/>
      <protection hidden="1"/>
    </xf>
    <xf numFmtId="0" fontId="7" fillId="5" borderId="72" xfId="0" applyFont="1" applyFill="1" applyBorder="1" applyAlignment="1" applyProtection="1">
      <alignment horizontal="left" vertical="center" shrinkToFit="1"/>
      <protection hidden="1"/>
    </xf>
    <xf numFmtId="0" fontId="7" fillId="5" borderId="44" xfId="0" applyFont="1" applyFill="1" applyBorder="1" applyAlignment="1" applyProtection="1">
      <alignment horizontal="left" vertical="center" shrinkToFit="1"/>
      <protection hidden="1"/>
    </xf>
    <xf numFmtId="0" fontId="7" fillId="2" borderId="42" xfId="0" applyFont="1" applyFill="1" applyBorder="1" applyAlignment="1" applyProtection="1">
      <alignment horizontal="left" vertical="center" wrapText="1"/>
      <protection hidden="1"/>
    </xf>
    <xf numFmtId="0" fontId="7" fillId="2" borderId="28" xfId="0" applyFont="1" applyFill="1" applyBorder="1" applyAlignment="1" applyProtection="1">
      <alignment horizontal="left" vertical="center" wrapText="1"/>
      <protection hidden="1"/>
    </xf>
    <xf numFmtId="38" fontId="4" fillId="3" borderId="41" xfId="1" applyFont="1" applyFill="1" applyBorder="1" applyAlignment="1" applyProtection="1">
      <alignment vertical="center"/>
      <protection locked="0"/>
    </xf>
    <xf numFmtId="38" fontId="4" fillId="3" borderId="36" xfId="1" applyFont="1" applyFill="1" applyBorder="1" applyAlignment="1" applyProtection="1">
      <alignment vertical="center"/>
      <protection locked="0"/>
    </xf>
    <xf numFmtId="0" fontId="7" fillId="2" borderId="40" xfId="0" applyFont="1" applyFill="1" applyBorder="1" applyAlignment="1" applyProtection="1">
      <alignment horizontal="left" vertical="center" wrapText="1"/>
      <protection hidden="1"/>
    </xf>
    <xf numFmtId="0" fontId="7" fillId="2" borderId="41" xfId="0" applyFont="1" applyFill="1" applyBorder="1" applyAlignment="1" applyProtection="1">
      <alignment horizontal="left" vertical="center" wrapText="1"/>
      <protection hidden="1"/>
    </xf>
    <xf numFmtId="0" fontId="7" fillId="2" borderId="38" xfId="0" applyFont="1" applyFill="1" applyBorder="1" applyAlignment="1" applyProtection="1">
      <alignment horizontal="left" vertical="center" wrapText="1"/>
      <protection hidden="1"/>
    </xf>
    <xf numFmtId="0" fontId="7" fillId="2" borderId="39" xfId="0" applyFont="1" applyFill="1" applyBorder="1" applyAlignment="1" applyProtection="1">
      <alignment horizontal="left" vertical="center" wrapText="1"/>
      <protection hidden="1"/>
    </xf>
    <xf numFmtId="0" fontId="7" fillId="2" borderId="37" xfId="0" applyFont="1" applyFill="1" applyBorder="1" applyAlignment="1" applyProtection="1">
      <alignment horizontal="left" vertical="center" wrapText="1"/>
      <protection hidden="1"/>
    </xf>
    <xf numFmtId="38" fontId="4" fillId="5" borderId="42" xfId="1" applyFont="1" applyFill="1" applyBorder="1" applyAlignment="1" applyProtection="1">
      <alignment vertical="center"/>
      <protection hidden="1"/>
    </xf>
    <xf numFmtId="38" fontId="4" fillId="5" borderId="27" xfId="1" applyFont="1" applyFill="1" applyBorder="1" applyAlignment="1" applyProtection="1">
      <alignment vertical="center"/>
      <protection hidden="1"/>
    </xf>
    <xf numFmtId="0" fontId="20" fillId="2" borderId="50" xfId="0" applyFont="1" applyFill="1" applyBorder="1" applyAlignment="1" applyProtection="1">
      <alignment vertical="center" wrapText="1"/>
      <protection hidden="1"/>
    </xf>
    <xf numFmtId="0" fontId="20" fillId="2" borderId="57" xfId="0" applyFont="1" applyFill="1" applyBorder="1" applyAlignment="1" applyProtection="1">
      <alignment vertical="center" wrapText="1"/>
      <protection hidden="1"/>
    </xf>
    <xf numFmtId="177" fontId="4" fillId="5" borderId="50" xfId="2" applyNumberFormat="1" applyFont="1" applyFill="1" applyBorder="1" applyAlignment="1" applyProtection="1">
      <alignment horizontal="center" vertical="center"/>
      <protection hidden="1"/>
    </xf>
    <xf numFmtId="177" fontId="4" fillId="5" borderId="48" xfId="2" applyNumberFormat="1" applyFont="1" applyFill="1" applyBorder="1" applyAlignment="1" applyProtection="1">
      <alignment horizontal="center" vertical="center"/>
      <protection hidden="1"/>
    </xf>
    <xf numFmtId="38" fontId="4" fillId="3" borderId="42" xfId="1" applyFont="1" applyFill="1" applyBorder="1" applyAlignment="1" applyProtection="1">
      <alignment vertical="center"/>
      <protection locked="0"/>
    </xf>
    <xf numFmtId="38" fontId="4" fillId="4" borderId="27" xfId="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protection hidden="1"/>
    </xf>
    <xf numFmtId="38" fontId="4" fillId="4" borderId="28" xfId="1" applyFont="1" applyFill="1" applyBorder="1" applyAlignment="1" applyProtection="1">
      <alignment vertical="center"/>
      <protection locked="0"/>
    </xf>
    <xf numFmtId="38" fontId="4" fillId="3" borderId="28" xfId="1" applyFont="1" applyFill="1" applyBorder="1" applyAlignment="1" applyProtection="1">
      <alignment vertical="center"/>
      <protection locked="0"/>
    </xf>
    <xf numFmtId="38" fontId="4" fillId="3" borderId="27" xfId="1" applyFont="1" applyFill="1" applyBorder="1" applyAlignment="1" applyProtection="1">
      <alignment vertical="center"/>
      <protection locked="0"/>
    </xf>
    <xf numFmtId="0" fontId="6" fillId="5" borderId="23" xfId="0" applyFont="1" applyFill="1" applyBorder="1" applyAlignment="1" applyProtection="1">
      <alignment horizontal="center" vertical="center" textRotation="255" shrinkToFit="1"/>
      <protection hidden="1"/>
    </xf>
    <xf numFmtId="0" fontId="20" fillId="2" borderId="4" xfId="0" applyFont="1" applyFill="1" applyBorder="1" applyAlignment="1" applyProtection="1">
      <alignment vertical="center" wrapText="1"/>
      <protection hidden="1"/>
    </xf>
    <xf numFmtId="0" fontId="20" fillId="2" borderId="5" xfId="0" applyFont="1" applyFill="1" applyBorder="1" applyAlignment="1" applyProtection="1">
      <alignment vertical="center" wrapText="1"/>
      <protection hidden="1"/>
    </xf>
    <xf numFmtId="0" fontId="20" fillId="2" borderId="6" xfId="0" applyFont="1" applyFill="1" applyBorder="1" applyAlignment="1" applyProtection="1">
      <alignment vertical="center" wrapText="1"/>
      <protection hidden="1"/>
    </xf>
    <xf numFmtId="0" fontId="6" fillId="2" borderId="40" xfId="0" applyFont="1" applyFill="1" applyBorder="1" applyAlignment="1" applyProtection="1">
      <alignment horizontal="left" vertical="center" wrapText="1"/>
      <protection hidden="1"/>
    </xf>
    <xf numFmtId="0" fontId="6" fillId="2" borderId="41" xfId="0" applyFont="1" applyFill="1" applyBorder="1" applyAlignment="1" applyProtection="1">
      <alignment horizontal="left" vertical="center" wrapText="1"/>
      <protection hidden="1"/>
    </xf>
    <xf numFmtId="0" fontId="4" fillId="5" borderId="42"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7" fillId="5" borderId="7" xfId="0" applyFont="1" applyFill="1" applyBorder="1" applyAlignment="1" applyProtection="1">
      <alignment vertical="center" wrapText="1"/>
      <protection hidden="1"/>
    </xf>
    <xf numFmtId="0" fontId="7" fillId="5" borderId="9" xfId="0" applyFont="1" applyFill="1" applyBorder="1" applyAlignment="1" applyProtection="1">
      <alignment vertical="center" wrapText="1"/>
      <protection hidden="1"/>
    </xf>
    <xf numFmtId="0" fontId="7" fillId="5" borderId="2" xfId="0" applyFont="1" applyFill="1" applyBorder="1" applyAlignment="1" applyProtection="1">
      <alignment vertical="center" wrapText="1"/>
      <protection hidden="1"/>
    </xf>
    <xf numFmtId="0" fontId="7" fillId="5" borderId="3" xfId="0" applyFont="1" applyFill="1" applyBorder="1" applyAlignment="1" applyProtection="1">
      <alignment vertical="center" wrapText="1"/>
      <protection hidden="1"/>
    </xf>
    <xf numFmtId="0" fontId="7" fillId="5" borderId="10" xfId="0" applyFont="1" applyFill="1" applyBorder="1" applyAlignment="1" applyProtection="1">
      <alignment vertical="center" wrapText="1"/>
      <protection hidden="1"/>
    </xf>
    <xf numFmtId="0" fontId="7" fillId="5" borderId="12" xfId="0" applyFont="1" applyFill="1" applyBorder="1" applyAlignment="1" applyProtection="1">
      <alignment vertical="center" wrapText="1"/>
      <protection hidden="1"/>
    </xf>
    <xf numFmtId="0" fontId="0" fillId="5" borderId="7" xfId="0" applyFill="1" applyBorder="1" applyAlignment="1" applyProtection="1">
      <alignment vertical="center" wrapText="1"/>
      <protection hidden="1"/>
    </xf>
    <xf numFmtId="0" fontId="0" fillId="5" borderId="8" xfId="0" applyFill="1" applyBorder="1" applyAlignment="1" applyProtection="1">
      <alignment vertical="center" wrapText="1"/>
      <protection hidden="1"/>
    </xf>
    <xf numFmtId="0" fontId="0" fillId="5" borderId="9" xfId="0" applyFill="1" applyBorder="1" applyAlignment="1" applyProtection="1">
      <alignment vertical="center" wrapText="1"/>
      <protection hidden="1"/>
    </xf>
    <xf numFmtId="0" fontId="0" fillId="5" borderId="2" xfId="0" applyFill="1" applyBorder="1" applyAlignment="1" applyProtection="1">
      <alignment vertical="center" wrapText="1"/>
      <protection hidden="1"/>
    </xf>
    <xf numFmtId="0" fontId="0" fillId="5" borderId="0" xfId="0" applyFill="1" applyAlignment="1" applyProtection="1">
      <alignment vertical="center" wrapText="1"/>
      <protection hidden="1"/>
    </xf>
    <xf numFmtId="0" fontId="0" fillId="5" borderId="3" xfId="0" applyFill="1" applyBorder="1" applyAlignment="1" applyProtection="1">
      <alignment vertical="center" wrapText="1"/>
      <protection hidden="1"/>
    </xf>
    <xf numFmtId="0" fontId="0" fillId="5" borderId="10" xfId="0" applyFill="1" applyBorder="1" applyAlignment="1" applyProtection="1">
      <alignment vertical="center" wrapText="1"/>
      <protection hidden="1"/>
    </xf>
    <xf numFmtId="0" fontId="0" fillId="5" borderId="11" xfId="0" applyFill="1" applyBorder="1" applyAlignment="1" applyProtection="1">
      <alignment vertical="center" wrapText="1"/>
      <protection hidden="1"/>
    </xf>
    <xf numFmtId="0" fontId="0" fillId="5" borderId="12" xfId="0" applyFill="1" applyBorder="1" applyAlignment="1" applyProtection="1">
      <alignment vertical="center" wrapText="1"/>
      <protection hidden="1"/>
    </xf>
    <xf numFmtId="0" fontId="23" fillId="0" borderId="0" xfId="3" applyFont="1" applyFill="1" applyBorder="1" applyAlignment="1" applyProtection="1">
      <alignment horizontal="left" vertical="top" shrinkToFit="1"/>
      <protection hidden="1"/>
    </xf>
    <xf numFmtId="0" fontId="23" fillId="0" borderId="8" xfId="3" applyFont="1" applyFill="1" applyBorder="1" applyAlignment="1" applyProtection="1">
      <alignment horizontal="left" vertical="top" shrinkToFit="1"/>
      <protection hidden="1"/>
    </xf>
    <xf numFmtId="0" fontId="5" fillId="0" borderId="8" xfId="0" applyFont="1" applyBorder="1" applyAlignment="1" applyProtection="1">
      <alignment horizontal="left" shrinkToFit="1"/>
      <protection hidden="1"/>
    </xf>
    <xf numFmtId="0" fontId="5" fillId="0" borderId="0" xfId="0" applyFont="1" applyAlignment="1" applyProtection="1">
      <alignment horizontal="left" shrinkToFit="1"/>
      <protection hidden="1"/>
    </xf>
    <xf numFmtId="0" fontId="4" fillId="5" borderId="15" xfId="0" applyFont="1" applyFill="1" applyBorder="1" applyAlignment="1" applyProtection="1">
      <alignment horizontal="center" vertical="center"/>
      <protection hidden="1"/>
    </xf>
    <xf numFmtId="0" fontId="4" fillId="5" borderId="32"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38" fontId="4" fillId="3" borderId="38" xfId="1" applyFont="1" applyFill="1" applyBorder="1" applyAlignment="1" applyProtection="1">
      <alignment vertical="center"/>
      <protection locked="0"/>
    </xf>
    <xf numFmtId="38" fontId="4" fillId="4" borderId="37" xfId="1" applyFont="1" applyFill="1" applyBorder="1" applyAlignment="1" applyProtection="1">
      <alignment vertical="center"/>
      <protection locked="0"/>
    </xf>
    <xf numFmtId="38" fontId="4" fillId="5" borderId="29" xfId="1" applyFont="1" applyFill="1" applyBorder="1" applyAlignment="1" applyProtection="1">
      <alignment vertical="center"/>
      <protection hidden="1"/>
    </xf>
    <xf numFmtId="0" fontId="0" fillId="0" borderId="5" xfId="0" applyBorder="1" applyAlignment="1">
      <alignment horizontal="center" vertical="center"/>
    </xf>
    <xf numFmtId="0" fontId="0" fillId="0" borderId="6" xfId="0" applyBorder="1" applyAlignment="1">
      <alignment horizontal="center" vertical="center"/>
    </xf>
    <xf numFmtId="183" fontId="4" fillId="2" borderId="6" xfId="0" applyNumberFormat="1" applyFont="1" applyFill="1" applyBorder="1" applyAlignment="1" applyProtection="1">
      <alignment horizontal="center" vertical="center"/>
      <protection hidden="1"/>
    </xf>
    <xf numFmtId="38" fontId="4" fillId="3" borderId="39" xfId="1" applyFont="1" applyFill="1" applyBorder="1" applyAlignment="1" applyProtection="1">
      <alignment vertical="center"/>
      <protection locked="0"/>
    </xf>
    <xf numFmtId="38" fontId="4" fillId="3" borderId="37" xfId="1" applyFont="1" applyFill="1" applyBorder="1" applyAlignment="1" applyProtection="1">
      <alignment vertical="center"/>
      <protection locked="0"/>
    </xf>
    <xf numFmtId="0" fontId="5" fillId="0" borderId="0" xfId="0" applyFont="1" applyAlignment="1" applyProtection="1">
      <alignment horizontal="left" vertical="top" wrapText="1" indent="1"/>
      <protection hidden="1"/>
    </xf>
    <xf numFmtId="0" fontId="7" fillId="2" borderId="50" xfId="0" applyFont="1" applyFill="1" applyBorder="1" applyAlignment="1" applyProtection="1">
      <alignment horizontal="center" vertical="center"/>
      <protection hidden="1"/>
    </xf>
    <xf numFmtId="0" fontId="7" fillId="2" borderId="48" xfId="0" applyFont="1" applyFill="1" applyBorder="1" applyAlignment="1" applyProtection="1">
      <alignment horizontal="center" vertical="center"/>
      <protection hidden="1"/>
    </xf>
    <xf numFmtId="38" fontId="4" fillId="5" borderId="1" xfId="1" applyFont="1" applyFill="1" applyBorder="1" applyAlignment="1" applyProtection="1">
      <alignment horizontal="right" vertical="center"/>
      <protection hidden="1"/>
    </xf>
    <xf numFmtId="38" fontId="4" fillId="4" borderId="39" xfId="1" applyFont="1" applyFill="1" applyBorder="1" applyAlignment="1" applyProtection="1">
      <alignment vertical="center"/>
      <protection locked="0"/>
    </xf>
    <xf numFmtId="38" fontId="4" fillId="5" borderId="38" xfId="1" applyFont="1" applyFill="1" applyBorder="1" applyAlignment="1" applyProtection="1">
      <alignment vertical="center"/>
      <protection hidden="1"/>
    </xf>
    <xf numFmtId="38" fontId="4" fillId="5" borderId="37" xfId="1" applyFont="1" applyFill="1" applyBorder="1" applyAlignment="1" applyProtection="1">
      <alignment vertical="center"/>
      <protection hidden="1"/>
    </xf>
    <xf numFmtId="38" fontId="4" fillId="4" borderId="39" xfId="1" applyFont="1" applyFill="1" applyBorder="1" applyAlignment="1" applyProtection="1">
      <alignment horizontal="right" vertical="center"/>
      <protection locked="0"/>
    </xf>
    <xf numFmtId="38" fontId="4" fillId="4" borderId="37" xfId="1" applyFont="1" applyFill="1" applyBorder="1" applyAlignment="1" applyProtection="1">
      <alignment horizontal="right" vertical="center"/>
      <protection locked="0"/>
    </xf>
    <xf numFmtId="38" fontId="4" fillId="4" borderId="36" xfId="1" applyFont="1" applyFill="1" applyBorder="1" applyAlignment="1" applyProtection="1">
      <alignment horizontal="right" vertical="center"/>
      <protection locked="0"/>
    </xf>
    <xf numFmtId="38" fontId="4" fillId="5" borderId="22" xfId="1" applyFont="1" applyFill="1" applyBorder="1" applyAlignment="1" applyProtection="1">
      <alignment horizontal="right" vertical="center"/>
      <protection hidden="1"/>
    </xf>
    <xf numFmtId="38" fontId="4" fillId="4" borderId="41" xfId="1" applyFont="1" applyFill="1" applyBorder="1" applyAlignment="1" applyProtection="1">
      <alignment horizontal="right" vertical="center"/>
      <protection locked="0"/>
    </xf>
    <xf numFmtId="38" fontId="4" fillId="5" borderId="26" xfId="1" applyFont="1" applyFill="1" applyBorder="1" applyAlignment="1" applyProtection="1">
      <alignment horizontal="right" vertical="center"/>
      <protection hidden="1"/>
    </xf>
    <xf numFmtId="0" fontId="7" fillId="2" borderId="2" xfId="0" applyFont="1" applyFill="1" applyBorder="1" applyAlignment="1" applyProtection="1">
      <alignment vertical="center" wrapText="1"/>
      <protection hidden="1"/>
    </xf>
    <xf numFmtId="0" fontId="7" fillId="0" borderId="40" xfId="0" applyFont="1" applyBorder="1" applyAlignment="1" applyProtection="1">
      <alignment vertical="center" wrapText="1"/>
      <protection hidden="1"/>
    </xf>
    <xf numFmtId="0" fontId="7" fillId="0" borderId="41" xfId="0" applyFont="1" applyBorder="1" applyAlignment="1" applyProtection="1">
      <alignment vertical="center" wrapText="1"/>
      <protection hidden="1"/>
    </xf>
    <xf numFmtId="0" fontId="7" fillId="0" borderId="38" xfId="0" applyFont="1" applyBorder="1" applyAlignment="1" applyProtection="1">
      <alignment vertical="center" shrinkToFit="1"/>
      <protection hidden="1"/>
    </xf>
    <xf numFmtId="0" fontId="7" fillId="0" borderId="39" xfId="0" applyFont="1" applyBorder="1" applyAlignment="1" applyProtection="1">
      <alignment vertical="center" shrinkToFit="1"/>
      <protection hidden="1"/>
    </xf>
    <xf numFmtId="0" fontId="7" fillId="0" borderId="37" xfId="0" applyFont="1" applyBorder="1" applyAlignment="1" applyProtection="1">
      <alignment vertical="center" shrinkToFit="1"/>
      <protection hidden="1"/>
    </xf>
    <xf numFmtId="38" fontId="4" fillId="4" borderId="28" xfId="1" applyFont="1" applyFill="1" applyBorder="1" applyAlignment="1" applyProtection="1">
      <alignment horizontal="right" vertical="center"/>
      <protection locked="0"/>
    </xf>
    <xf numFmtId="38" fontId="4" fillId="4" borderId="27" xfId="1" applyFont="1" applyFill="1" applyBorder="1" applyAlignment="1" applyProtection="1">
      <alignment horizontal="right" vertical="center"/>
      <protection locked="0"/>
    </xf>
    <xf numFmtId="0" fontId="7" fillId="2" borderId="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17" fillId="0" borderId="0" xfId="0" applyFont="1" applyAlignment="1" applyProtection="1">
      <alignment horizontal="center" vertical="top"/>
      <protection hidden="1"/>
    </xf>
    <xf numFmtId="38" fontId="4" fillId="5" borderId="29" xfId="1" applyFont="1" applyFill="1" applyBorder="1" applyAlignment="1" applyProtection="1">
      <alignment horizontal="right" vertical="center"/>
      <protection hidden="1"/>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45" fillId="5" borderId="87" xfId="0" applyFont="1" applyFill="1" applyBorder="1" applyAlignment="1" applyProtection="1">
      <alignment horizontal="center" vertical="center" wrapText="1"/>
      <protection hidden="1"/>
    </xf>
    <xf numFmtId="0" fontId="45" fillId="5" borderId="94" xfId="0" applyFont="1" applyFill="1" applyBorder="1" applyAlignment="1" applyProtection="1">
      <alignment horizontal="center" vertical="center" wrapText="1"/>
      <protection hidden="1"/>
    </xf>
    <xf numFmtId="0" fontId="45" fillId="5" borderId="88" xfId="0" applyFont="1" applyFill="1" applyBorder="1" applyAlignment="1" applyProtection="1">
      <alignment horizontal="center" vertical="center" wrapText="1"/>
      <protection hidden="1"/>
    </xf>
    <xf numFmtId="0" fontId="35" fillId="0" borderId="4" xfId="0" applyFont="1" applyBorder="1" applyAlignment="1" applyProtection="1">
      <alignment horizontal="center" vertical="center"/>
      <protection hidden="1"/>
    </xf>
    <xf numFmtId="0" fontId="35" fillId="0" borderId="6" xfId="0" applyFont="1" applyBorder="1" applyAlignment="1" applyProtection="1">
      <alignment horizontal="center" vertical="center"/>
      <protection hidden="1"/>
    </xf>
    <xf numFmtId="0" fontId="45" fillId="5" borderId="28" xfId="0" applyFont="1" applyFill="1" applyBorder="1" applyAlignment="1" applyProtection="1">
      <alignment vertical="center" wrapText="1"/>
      <protection hidden="1"/>
    </xf>
    <xf numFmtId="0" fontId="45" fillId="5" borderId="27" xfId="0" applyFont="1" applyFill="1" applyBorder="1" applyAlignment="1" applyProtection="1">
      <alignment vertical="center" wrapText="1"/>
      <protection hidden="1"/>
    </xf>
    <xf numFmtId="0" fontId="45" fillId="5" borderId="5" xfId="0" applyFont="1" applyFill="1" applyBorder="1" applyAlignment="1" applyProtection="1">
      <alignment vertical="center" wrapText="1"/>
      <protection hidden="1"/>
    </xf>
    <xf numFmtId="0" fontId="45" fillId="5" borderId="6" xfId="0" applyFont="1" applyFill="1" applyBorder="1" applyAlignment="1" applyProtection="1">
      <alignment vertical="center" wrapText="1"/>
      <protection hidden="1"/>
    </xf>
    <xf numFmtId="0" fontId="45" fillId="5" borderId="91" xfId="0" applyFont="1" applyFill="1" applyBorder="1" applyAlignment="1" applyProtection="1">
      <alignment vertical="center" wrapText="1"/>
      <protection hidden="1"/>
    </xf>
    <xf numFmtId="0" fontId="45" fillId="5" borderId="92" xfId="0" applyFont="1" applyFill="1" applyBorder="1" applyAlignment="1" applyProtection="1">
      <alignment vertical="center" wrapText="1"/>
      <protection hidden="1"/>
    </xf>
    <xf numFmtId="0" fontId="34" fillId="0" borderId="0" xfId="0" applyFont="1" applyAlignment="1" applyProtection="1">
      <alignment horizontal="center" vertical="center"/>
      <protection hidden="1"/>
    </xf>
    <xf numFmtId="0" fontId="35" fillId="0" borderId="0" xfId="0" applyFont="1" applyAlignment="1" applyProtection="1">
      <alignment vertical="center" wrapText="1"/>
      <protection hidden="1"/>
    </xf>
    <xf numFmtId="0" fontId="42" fillId="5" borderId="59" xfId="0" applyFont="1" applyFill="1" applyBorder="1" applyAlignment="1" applyProtection="1">
      <alignment horizontal="right" vertical="center"/>
      <protection hidden="1"/>
    </xf>
    <xf numFmtId="0" fontId="42" fillId="5" borderId="72" xfId="0" applyFont="1" applyFill="1" applyBorder="1" applyAlignment="1" applyProtection="1">
      <alignment horizontal="right" vertical="center"/>
      <protection hidden="1"/>
    </xf>
    <xf numFmtId="0" fontId="42" fillId="5" borderId="2" xfId="0" applyFont="1" applyFill="1" applyBorder="1" applyAlignment="1" applyProtection="1">
      <alignment horizontal="right" vertical="center"/>
      <protection hidden="1"/>
    </xf>
    <xf numFmtId="0" fontId="42" fillId="5" borderId="0" xfId="0" applyFont="1" applyFill="1" applyAlignment="1" applyProtection="1">
      <alignment horizontal="right" vertical="center"/>
      <protection hidden="1"/>
    </xf>
    <xf numFmtId="0" fontId="42" fillId="5" borderId="97" xfId="0" applyFont="1" applyFill="1" applyBorder="1" applyAlignment="1" applyProtection="1">
      <alignment horizontal="right" vertical="center"/>
      <protection hidden="1"/>
    </xf>
    <xf numFmtId="0" fontId="42" fillId="5" borderId="61" xfId="0" applyFont="1" applyFill="1" applyBorder="1" applyAlignment="1" applyProtection="1">
      <alignment horizontal="right" vertical="center"/>
      <protection hidden="1"/>
    </xf>
    <xf numFmtId="0" fontId="45" fillId="5" borderId="93" xfId="0" applyFont="1" applyFill="1" applyBorder="1" applyAlignment="1" applyProtection="1">
      <alignment horizontal="center" vertical="center"/>
      <protection hidden="1"/>
    </xf>
    <xf numFmtId="0" fontId="45" fillId="5" borderId="94" xfId="0" applyFont="1" applyFill="1" applyBorder="1" applyAlignment="1" applyProtection="1">
      <alignment horizontal="center" vertical="center"/>
      <protection hidden="1"/>
    </xf>
    <xf numFmtId="0" fontId="45" fillId="5" borderId="96" xfId="0" applyFont="1" applyFill="1" applyBorder="1" applyAlignment="1" applyProtection="1">
      <alignment horizontal="center" vertical="center"/>
      <protection hidden="1"/>
    </xf>
    <xf numFmtId="0" fontId="45" fillId="5" borderId="0" xfId="0" applyFont="1" applyFill="1" applyAlignment="1" applyProtection="1">
      <alignment vertical="center" wrapText="1"/>
      <protection hidden="1"/>
    </xf>
    <xf numFmtId="0" fontId="45" fillId="5" borderId="3" xfId="0" applyFont="1" applyFill="1" applyBorder="1" applyAlignment="1" applyProtection="1">
      <alignment vertical="center" wrapText="1"/>
      <protection hidden="1"/>
    </xf>
    <xf numFmtId="0" fontId="45" fillId="5" borderId="99" xfId="0" applyFont="1" applyFill="1" applyBorder="1" applyAlignment="1" applyProtection="1">
      <alignment vertical="center" wrapText="1"/>
      <protection hidden="1"/>
    </xf>
    <xf numFmtId="0" fontId="45" fillId="5" borderId="100" xfId="0" applyFont="1" applyFill="1" applyBorder="1" applyAlignment="1" applyProtection="1">
      <alignment vertical="center" wrapText="1"/>
      <protection hidden="1"/>
    </xf>
    <xf numFmtId="0" fontId="34" fillId="5" borderId="50" xfId="0" applyFont="1" applyFill="1" applyBorder="1" applyAlignment="1" applyProtection="1">
      <alignment horizontal="center" vertical="center"/>
      <protection hidden="1"/>
    </xf>
    <xf numFmtId="0" fontId="34" fillId="5" borderId="57" xfId="0" applyFont="1" applyFill="1" applyBorder="1" applyAlignment="1" applyProtection="1">
      <alignment horizontal="center" vertical="center"/>
      <protection hidden="1"/>
    </xf>
    <xf numFmtId="0" fontId="34" fillId="5" borderId="70" xfId="0" applyFont="1" applyFill="1" applyBorder="1" applyAlignment="1" applyProtection="1">
      <alignment horizontal="center" vertical="center"/>
      <protection hidden="1"/>
    </xf>
    <xf numFmtId="0" fontId="42" fillId="5" borderId="52" xfId="0" applyFont="1" applyFill="1" applyBorder="1" applyAlignment="1" applyProtection="1">
      <alignment horizontal="right" vertical="center"/>
      <protection hidden="1"/>
    </xf>
    <xf numFmtId="0" fontId="42" fillId="5" borderId="91" xfId="0" applyFont="1" applyFill="1" applyBorder="1" applyAlignment="1" applyProtection="1">
      <alignment horizontal="right" vertical="center"/>
      <protection hidden="1"/>
    </xf>
    <xf numFmtId="0" fontId="42" fillId="5" borderId="10" xfId="0" applyFont="1" applyFill="1" applyBorder="1" applyAlignment="1" applyProtection="1">
      <alignment horizontal="right" vertical="center"/>
      <protection hidden="1"/>
    </xf>
    <xf numFmtId="0" fontId="42" fillId="5" borderId="11" xfId="0" applyFont="1" applyFill="1" applyBorder="1" applyAlignment="1" applyProtection="1">
      <alignment horizontal="right" vertical="center"/>
      <protection hidden="1"/>
    </xf>
    <xf numFmtId="0" fontId="20" fillId="5" borderId="72" xfId="0" applyFont="1" applyFill="1" applyBorder="1" applyAlignment="1" applyProtection="1">
      <alignment horizontal="left" vertical="center" wrapText="1" indent="1"/>
      <protection hidden="1"/>
    </xf>
    <xf numFmtId="0" fontId="20" fillId="5" borderId="44" xfId="0" applyFont="1" applyFill="1" applyBorder="1" applyAlignment="1" applyProtection="1">
      <alignment horizontal="left" vertical="center" wrapText="1" indent="1"/>
      <protection hidden="1"/>
    </xf>
    <xf numFmtId="0" fontId="20" fillId="5" borderId="0" xfId="0" applyFont="1" applyFill="1" applyAlignment="1" applyProtection="1">
      <alignment horizontal="left" vertical="center" wrapText="1" indent="1"/>
      <protection hidden="1"/>
    </xf>
    <xf numFmtId="0" fontId="20" fillId="5" borderId="3" xfId="0" applyFont="1" applyFill="1" applyBorder="1" applyAlignment="1" applyProtection="1">
      <alignment horizontal="left" vertical="center" wrapText="1" indent="1"/>
      <protection hidden="1"/>
    </xf>
    <xf numFmtId="0" fontId="20" fillId="5" borderId="11" xfId="0" applyFont="1" applyFill="1" applyBorder="1" applyAlignment="1" applyProtection="1">
      <alignment horizontal="left" vertical="center" wrapText="1" indent="1"/>
      <protection hidden="1"/>
    </xf>
    <xf numFmtId="0" fontId="20" fillId="5" borderId="12" xfId="0" applyFont="1" applyFill="1" applyBorder="1" applyAlignment="1" applyProtection="1">
      <alignment horizontal="left" vertical="center" wrapText="1" indent="1"/>
      <protection hidden="1"/>
    </xf>
    <xf numFmtId="0" fontId="45" fillId="5" borderId="95" xfId="0" applyFont="1" applyFill="1" applyBorder="1" applyAlignment="1" applyProtection="1">
      <alignment horizontal="center" vertical="center" wrapText="1"/>
      <protection hidden="1"/>
    </xf>
    <xf numFmtId="0" fontId="20" fillId="0" borderId="0" xfId="0" applyFont="1" applyAlignment="1" applyProtection="1">
      <alignment horizontal="left" vertical="top" wrapText="1" indent="1"/>
      <protection hidden="1"/>
    </xf>
    <xf numFmtId="0" fontId="20" fillId="0" borderId="99" xfId="0" applyFont="1" applyBorder="1" applyAlignment="1" applyProtection="1">
      <alignment horizontal="left" vertical="top" wrapText="1" indent="1"/>
      <protection hidden="1"/>
    </xf>
    <xf numFmtId="0" fontId="20" fillId="5" borderId="61" xfId="0" applyFont="1" applyFill="1" applyBorder="1" applyAlignment="1" applyProtection="1">
      <alignment horizontal="left" vertical="center" wrapText="1" indent="1"/>
      <protection hidden="1"/>
    </xf>
    <xf numFmtId="0" fontId="20" fillId="5" borderId="98" xfId="0" applyFont="1" applyFill="1" applyBorder="1" applyAlignment="1" applyProtection="1">
      <alignment horizontal="left" vertical="center" wrapText="1" indent="1"/>
      <protection hidden="1"/>
    </xf>
    <xf numFmtId="0" fontId="0" fillId="5" borderId="1" xfId="0" applyFill="1" applyBorder="1" applyAlignment="1">
      <alignment horizontal="center" vertical="center"/>
    </xf>
    <xf numFmtId="0" fontId="20" fillId="0" borderId="0" xfId="0" applyFont="1" applyAlignment="1" applyProtection="1">
      <alignment vertical="center" wrapText="1"/>
      <protection hidden="1"/>
    </xf>
    <xf numFmtId="0" fontId="4" fillId="0" borderId="0" xfId="0" applyFont="1" applyAlignment="1" applyProtection="1">
      <alignment horizontal="left" vertical="top" wrapText="1"/>
      <protection locked="0"/>
    </xf>
    <xf numFmtId="0" fontId="4"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0" fillId="0" borderId="66" xfId="0" applyBorder="1" applyAlignment="1">
      <alignment vertical="center"/>
    </xf>
    <xf numFmtId="0" fontId="0" fillId="0" borderId="0" xfId="0" applyAlignment="1">
      <alignment vertical="center"/>
    </xf>
    <xf numFmtId="0" fontId="32" fillId="0" borderId="0" xfId="0" applyFont="1"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15" xfId="0" applyBorder="1" applyAlignment="1" applyProtection="1">
      <alignment vertical="center"/>
      <protection hidden="1"/>
    </xf>
    <xf numFmtId="0" fontId="0" fillId="0" borderId="32" xfId="0" applyBorder="1" applyAlignment="1" applyProtection="1">
      <alignment vertical="center"/>
      <protection hidden="1"/>
    </xf>
    <xf numFmtId="0" fontId="0" fillId="0" borderId="33" xfId="0" applyBorder="1" applyAlignment="1" applyProtection="1">
      <alignment vertical="center"/>
      <protection hidden="1"/>
    </xf>
    <xf numFmtId="0" fontId="12" fillId="0" borderId="0" xfId="0" applyFont="1" applyAlignment="1" applyProtection="1">
      <alignment vertical="center"/>
      <protection hidden="1"/>
    </xf>
    <xf numFmtId="0" fontId="20" fillId="0" borderId="118" xfId="0" applyFont="1" applyBorder="1" applyAlignment="1" applyProtection="1">
      <alignment vertical="center"/>
      <protection hidden="1"/>
    </xf>
    <xf numFmtId="0" fontId="20" fillId="0" borderId="32" xfId="0" applyFont="1" applyBorder="1" applyAlignment="1" applyProtection="1">
      <alignment vertical="center"/>
      <protection hidden="1"/>
    </xf>
    <xf numFmtId="0" fontId="20" fillId="0" borderId="33" xfId="0" applyFont="1" applyBorder="1" applyAlignment="1" applyProtection="1">
      <alignment vertical="center"/>
      <protection hidden="1"/>
    </xf>
    <xf numFmtId="0" fontId="0" fillId="2" borderId="15" xfId="0" applyFill="1" applyBorder="1" applyAlignment="1" applyProtection="1">
      <alignment vertical="center"/>
      <protection hidden="1"/>
    </xf>
    <xf numFmtId="0" fontId="0" fillId="2" borderId="32" xfId="0" applyFill="1" applyBorder="1" applyAlignment="1" applyProtection="1">
      <alignment vertical="center"/>
      <protection hidden="1"/>
    </xf>
    <xf numFmtId="0" fontId="0" fillId="2" borderId="33" xfId="0" applyFill="1" applyBorder="1" applyAlignment="1" applyProtection="1">
      <alignment vertical="center"/>
      <protection hidden="1"/>
    </xf>
    <xf numFmtId="0" fontId="7" fillId="2" borderId="7" xfId="0" applyFont="1" applyFill="1" applyBorder="1" applyAlignment="1" applyProtection="1">
      <alignment vertical="center"/>
      <protection hidden="1"/>
    </xf>
    <xf numFmtId="0" fontId="7" fillId="2" borderId="8" xfId="0" applyFont="1" applyFill="1" applyBorder="1" applyAlignment="1" applyProtection="1">
      <alignment vertical="center"/>
      <protection hidden="1"/>
    </xf>
    <xf numFmtId="0" fontId="7" fillId="2" borderId="9" xfId="0" applyFont="1" applyFill="1" applyBorder="1" applyAlignment="1" applyProtection="1">
      <alignment vertical="center"/>
      <protection hidden="1"/>
    </xf>
    <xf numFmtId="0" fontId="15" fillId="0" borderId="5" xfId="0" applyFont="1" applyBorder="1" applyAlignment="1" applyProtection="1">
      <alignment vertical="center"/>
      <protection hidden="1"/>
    </xf>
    <xf numFmtId="0" fontId="7" fillId="2" borderId="2" xfId="0" applyFont="1" applyFill="1" applyBorder="1" applyAlignment="1" applyProtection="1">
      <alignment vertical="center"/>
      <protection hidden="1"/>
    </xf>
    <xf numFmtId="0" fontId="7" fillId="2" borderId="0" xfId="0" applyFont="1" applyFill="1" applyAlignment="1" applyProtection="1">
      <alignment vertical="center"/>
      <protection hidden="1"/>
    </xf>
    <xf numFmtId="0" fontId="7" fillId="2" borderId="3" xfId="0" applyFont="1" applyFill="1" applyBorder="1" applyAlignment="1" applyProtection="1">
      <alignment vertical="center"/>
      <protection hidden="1"/>
    </xf>
    <xf numFmtId="0" fontId="7" fillId="0" borderId="0" xfId="0" applyFont="1" applyAlignment="1" applyProtection="1">
      <alignment vertical="center"/>
      <protection hidden="1"/>
    </xf>
    <xf numFmtId="0" fontId="7" fillId="2" borderId="10" xfId="0" applyFont="1" applyFill="1" applyBorder="1" applyAlignment="1" applyProtection="1">
      <alignment vertical="center"/>
      <protection hidden="1"/>
    </xf>
    <xf numFmtId="0" fontId="7" fillId="2" borderId="11" xfId="0" applyFont="1" applyFill="1" applyBorder="1" applyAlignment="1" applyProtection="1">
      <alignment vertical="center"/>
      <protection hidden="1"/>
    </xf>
    <xf numFmtId="0" fontId="7" fillId="2" borderId="12" xfId="0" applyFont="1" applyFill="1" applyBorder="1" applyAlignment="1" applyProtection="1">
      <alignment vertical="center"/>
      <protection hidden="1"/>
    </xf>
    <xf numFmtId="0" fontId="7" fillId="2" borderId="4" xfId="0" applyFont="1" applyFill="1" applyBorder="1" applyAlignment="1" applyProtection="1">
      <alignment vertical="center"/>
      <protection hidden="1"/>
    </xf>
    <xf numFmtId="0" fontId="7" fillId="2" borderId="5" xfId="0" applyFont="1" applyFill="1" applyBorder="1" applyAlignment="1" applyProtection="1">
      <alignment vertical="center"/>
      <protection hidden="1"/>
    </xf>
    <xf numFmtId="0" fontId="7" fillId="2" borderId="6" xfId="0" applyFont="1" applyFill="1" applyBorder="1" applyAlignment="1" applyProtection="1">
      <alignment vertical="center"/>
      <protection hidden="1"/>
    </xf>
    <xf numFmtId="0" fontId="7" fillId="2" borderId="50" xfId="0" applyFont="1" applyFill="1" applyBorder="1" applyAlignment="1" applyProtection="1">
      <alignment vertical="center"/>
      <protection hidden="1"/>
    </xf>
    <xf numFmtId="0" fontId="7" fillId="2" borderId="57" xfId="0" applyFont="1" applyFill="1" applyBorder="1" applyAlignment="1" applyProtection="1">
      <alignment vertical="center"/>
      <protection hidden="1"/>
    </xf>
    <xf numFmtId="0" fontId="7" fillId="2" borderId="70" xfId="0" applyFont="1" applyFill="1" applyBorder="1" applyAlignment="1" applyProtection="1">
      <alignment vertical="center"/>
      <protection hidden="1"/>
    </xf>
    <xf numFmtId="0" fontId="7" fillId="0" borderId="29" xfId="0" applyFont="1" applyBorder="1" applyAlignment="1" applyProtection="1">
      <alignment vertical="center"/>
      <protection hidden="1"/>
    </xf>
    <xf numFmtId="0" fontId="9" fillId="2" borderId="35" xfId="0" applyFont="1" applyFill="1" applyBorder="1" applyAlignment="1" applyProtection="1">
      <alignment vertical="center"/>
      <protection hidden="1"/>
    </xf>
    <xf numFmtId="0" fontId="9" fillId="2" borderId="43" xfId="0" applyFont="1" applyFill="1" applyBorder="1" applyAlignment="1" applyProtection="1">
      <alignment vertical="center"/>
      <protection hidden="1"/>
    </xf>
    <xf numFmtId="0" fontId="17" fillId="0" borderId="0" xfId="0" applyFont="1" applyAlignment="1" applyProtection="1">
      <alignment vertical="center"/>
      <protection hidden="1"/>
    </xf>
    <xf numFmtId="0" fontId="0" fillId="3" borderId="4" xfId="0" applyFill="1" applyBorder="1" applyAlignment="1" applyProtection="1">
      <alignment vertical="center"/>
      <protection locked="0"/>
    </xf>
    <xf numFmtId="0" fontId="0" fillId="3" borderId="5" xfId="0" applyFill="1" applyBorder="1" applyAlignment="1" applyProtection="1">
      <alignment vertical="center"/>
      <protection locked="0"/>
    </xf>
    <xf numFmtId="0" fontId="7" fillId="3" borderId="4" xfId="0" applyFont="1" applyFill="1" applyBorder="1" applyAlignment="1" applyProtection="1">
      <alignment vertical="center"/>
      <protection locked="0"/>
    </xf>
    <xf numFmtId="0" fontId="7" fillId="3" borderId="5" xfId="0" applyFont="1" applyFill="1" applyBorder="1" applyAlignment="1" applyProtection="1">
      <alignment vertical="center"/>
      <protection locked="0"/>
    </xf>
    <xf numFmtId="0" fontId="7" fillId="3" borderId="6" xfId="0" applyFont="1" applyFill="1" applyBorder="1" applyAlignment="1" applyProtection="1">
      <alignment vertical="center"/>
      <protection locked="0"/>
    </xf>
    <xf numFmtId="0" fontId="9" fillId="2" borderId="7" xfId="0" applyFont="1" applyFill="1" applyBorder="1" applyAlignment="1" applyProtection="1">
      <alignment vertical="center"/>
      <protection hidden="1"/>
    </xf>
    <xf numFmtId="0" fontId="9" fillId="2" borderId="9" xfId="0" applyFont="1" applyFill="1" applyBorder="1" applyAlignment="1" applyProtection="1">
      <alignment vertical="center"/>
      <protection hidden="1"/>
    </xf>
    <xf numFmtId="0" fontId="9" fillId="2" borderId="10" xfId="0" applyFont="1" applyFill="1" applyBorder="1" applyAlignment="1" applyProtection="1">
      <alignment vertical="center"/>
      <protection hidden="1"/>
    </xf>
    <xf numFmtId="0" fontId="9" fillId="2" borderId="12" xfId="0" applyFont="1" applyFill="1" applyBorder="1" applyAlignment="1" applyProtection="1">
      <alignment vertical="center"/>
      <protection hidden="1"/>
    </xf>
    <xf numFmtId="0" fontId="7" fillId="0" borderId="42" xfId="0" applyFont="1" applyBorder="1" applyAlignment="1" applyProtection="1">
      <alignment vertical="center"/>
      <protection hidden="1"/>
    </xf>
    <xf numFmtId="0" fontId="7" fillId="0" borderId="28" xfId="0" applyFont="1" applyBorder="1" applyAlignment="1" applyProtection="1">
      <alignment vertical="center"/>
      <protection hidden="1"/>
    </xf>
    <xf numFmtId="0" fontId="7" fillId="0" borderId="27" xfId="0" applyFont="1" applyBorder="1" applyAlignment="1" applyProtection="1">
      <alignment vertical="center"/>
      <protection hidden="1"/>
    </xf>
    <xf numFmtId="0" fontId="0" fillId="5" borderId="66" xfId="0" applyFill="1" applyBorder="1" applyAlignment="1" applyProtection="1">
      <alignment vertical="center"/>
      <protection hidden="1"/>
    </xf>
    <xf numFmtId="0" fontId="0" fillId="5" borderId="0" xfId="0" applyFill="1" applyAlignment="1" applyProtection="1">
      <alignment vertical="center"/>
      <protection hidden="1"/>
    </xf>
    <xf numFmtId="0" fontId="0" fillId="5" borderId="3" xfId="0" applyFill="1" applyBorder="1" applyAlignment="1" applyProtection="1">
      <alignment vertical="center"/>
      <protection hidden="1"/>
    </xf>
    <xf numFmtId="0" fontId="45" fillId="5" borderId="5" xfId="0" applyFont="1" applyFill="1" applyBorder="1" applyAlignment="1" applyProtection="1">
      <alignment vertical="center"/>
      <protection hidden="1"/>
    </xf>
    <xf numFmtId="0" fontId="45" fillId="5" borderId="28" xfId="0" applyFont="1" applyFill="1" applyBorder="1" applyAlignment="1" applyProtection="1">
      <alignment vertical="center"/>
      <protection hidden="1"/>
    </xf>
    <xf numFmtId="0" fontId="0" fillId="5" borderId="53" xfId="0" applyFill="1" applyBorder="1" applyAlignment="1" applyProtection="1">
      <alignment vertical="center"/>
      <protection hidden="1"/>
    </xf>
    <xf numFmtId="0" fontId="0" fillId="5" borderId="99" xfId="0" applyFill="1" applyBorder="1" applyAlignment="1" applyProtection="1">
      <alignment vertical="center"/>
      <protection hidden="1"/>
    </xf>
    <xf numFmtId="0" fontId="0" fillId="5" borderId="52" xfId="0" applyFill="1" applyBorder="1" applyAlignment="1" applyProtection="1">
      <alignment vertical="center"/>
      <protection hidden="1"/>
    </xf>
    <xf numFmtId="0" fontId="45" fillId="5" borderId="91" xfId="0" applyFont="1" applyFill="1" applyBorder="1" applyAlignment="1" applyProtection="1">
      <alignment vertical="center"/>
      <protection hidden="1"/>
    </xf>
    <xf numFmtId="0" fontId="45" fillId="5" borderId="92" xfId="0" applyFont="1" applyFill="1" applyBorder="1" applyAlignment="1" applyProtection="1">
      <alignment vertical="center"/>
      <protection hidden="1"/>
    </xf>
    <xf numFmtId="0" fontId="45" fillId="5" borderId="0" xfId="0" applyFont="1" applyFill="1" applyAlignment="1" applyProtection="1">
      <alignment vertical="center"/>
      <protection hidden="1"/>
    </xf>
    <xf numFmtId="0" fontId="45" fillId="5" borderId="3" xfId="0" applyFont="1" applyFill="1" applyBorder="1" applyAlignment="1" applyProtection="1">
      <alignment vertical="center"/>
      <protection hidden="1"/>
    </xf>
    <xf numFmtId="0" fontId="45" fillId="5" borderId="99" xfId="0" applyFont="1" applyFill="1" applyBorder="1" applyAlignment="1" applyProtection="1">
      <alignment vertical="center"/>
      <protection hidden="1"/>
    </xf>
    <xf numFmtId="0" fontId="45" fillId="5" borderId="100" xfId="0" applyFont="1" applyFill="1" applyBorder="1" applyAlignment="1" applyProtection="1">
      <alignment vertical="center"/>
      <protection hidden="1"/>
    </xf>
  </cellXfs>
  <cellStyles count="4">
    <cellStyle name="パーセント" xfId="2" builtinId="5"/>
    <cellStyle name="ハイパーリンク" xfId="3" builtinId="8" customBuiltin="1"/>
    <cellStyle name="桁区切り" xfId="1" builtinId="6"/>
    <cellStyle name="標準" xfId="0" builtinId="0"/>
  </cellStyles>
  <dxfs count="13">
    <dxf>
      <fill>
        <patternFill>
          <bgColor rgb="FFFF0000"/>
        </patternFill>
      </fill>
    </dxf>
    <dxf>
      <fill>
        <patternFill>
          <bgColor theme="4"/>
        </patternFill>
      </fill>
    </dxf>
    <dxf>
      <fill>
        <patternFill>
          <bgColor theme="1" tint="0.34998626667073579"/>
        </patternFill>
      </fill>
    </dxf>
    <dxf>
      <fill>
        <patternFill>
          <bgColor theme="1" tint="0.34998626667073579"/>
        </patternFill>
      </fill>
    </dxf>
    <dxf>
      <fill>
        <patternFill>
          <bgColor rgb="FFFF0000"/>
        </patternFill>
      </fill>
    </dxf>
    <dxf>
      <fill>
        <patternFill>
          <bgColor theme="4"/>
        </patternFill>
      </fill>
    </dxf>
    <dxf>
      <fill>
        <patternFill>
          <bgColor theme="1" tint="0.34998626667073579"/>
        </patternFill>
      </fill>
    </dxf>
    <dxf>
      <fill>
        <patternFill>
          <bgColor rgb="FFFF0000"/>
        </patternFill>
      </fill>
    </dxf>
    <dxf>
      <fill>
        <patternFill>
          <bgColor theme="4"/>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0563C1"/>
      <color rgb="FFFFF2CC"/>
      <color rgb="FFD9D9D9"/>
      <color rgb="FF808080"/>
      <color rgb="FF000000"/>
      <color rgb="FFC4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495300</xdr:colOff>
      <xdr:row>112</xdr:row>
      <xdr:rowOff>228600</xdr:rowOff>
    </xdr:from>
    <xdr:to>
      <xdr:col>12</xdr:col>
      <xdr:colOff>464820</xdr:colOff>
      <xdr:row>114</xdr:row>
      <xdr:rowOff>121920</xdr:rowOff>
    </xdr:to>
    <xdr:sp macro="" textlink="">
      <xdr:nvSpPr>
        <xdr:cNvPr id="8" name="右矢印 7">
          <a:extLst>
            <a:ext uri="{FF2B5EF4-FFF2-40B4-BE49-F238E27FC236}">
              <a16:creationId xmlns:a16="http://schemas.microsoft.com/office/drawing/2014/main" id="{00000000-0008-0000-0800-000008000000}"/>
            </a:ext>
          </a:extLst>
        </xdr:cNvPr>
        <xdr:cNvSpPr/>
      </xdr:nvSpPr>
      <xdr:spPr>
        <a:xfrm>
          <a:off x="3230880" y="26311860"/>
          <a:ext cx="1424940" cy="42672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495300</xdr:colOff>
      <xdr:row>88</xdr:row>
      <xdr:rowOff>106680</xdr:rowOff>
    </xdr:from>
    <xdr:to>
      <xdr:col>10</xdr:col>
      <xdr:colOff>464820</xdr:colOff>
      <xdr:row>90</xdr:row>
      <xdr:rowOff>0</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4099560" y="1005840"/>
          <a:ext cx="1493520" cy="35814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91440</xdr:rowOff>
    </xdr:from>
    <xdr:to>
      <xdr:col>5</xdr:col>
      <xdr:colOff>693420</xdr:colOff>
      <xdr:row>8</xdr:row>
      <xdr:rowOff>472440</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4465320" y="1295400"/>
          <a:ext cx="594360" cy="3810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mhlw.go.jp/toukei/list/30-1a.html" TargetMode="External"/><Relationship Id="rId1" Type="http://schemas.openxmlformats.org/officeDocument/2006/relationships/hyperlink" Target="https://www.esri.cao.go.jp/jp/sna/data/data_list/kenmin/files/contents/main_2018.html"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21"/>
  <sheetViews>
    <sheetView showGridLines="0" zoomScale="85" zoomScaleNormal="85" workbookViewId="0"/>
  </sheetViews>
  <sheetFormatPr defaultColWidth="6.5703125" defaultRowHeight="13.15"/>
  <sheetData>
    <row r="1" spans="1:34">
      <c r="A1" t="s">
        <v>0</v>
      </c>
      <c r="N1" t="s">
        <v>1</v>
      </c>
    </row>
    <row r="2" spans="1:34" s="2" customFormat="1" ht="13.35" customHeight="1">
      <c r="A2" s="406" t="s">
        <v>2</v>
      </c>
      <c r="B2" s="406" t="s">
        <v>3</v>
      </c>
      <c r="C2" s="406" t="s">
        <v>4</v>
      </c>
      <c r="D2" s="406"/>
      <c r="E2" s="407" t="s">
        <v>5</v>
      </c>
      <c r="F2" s="407" t="s">
        <v>6</v>
      </c>
      <c r="G2" s="406" t="s">
        <v>7</v>
      </c>
      <c r="H2" s="406" t="s">
        <v>8</v>
      </c>
      <c r="I2" s="406" t="s">
        <v>9</v>
      </c>
      <c r="J2" s="406"/>
      <c r="K2" s="406" t="s">
        <v>10</v>
      </c>
      <c r="L2" s="406"/>
      <c r="M2" s="406"/>
      <c r="N2" s="406" t="s">
        <v>11</v>
      </c>
      <c r="O2" s="407" t="s">
        <v>12</v>
      </c>
      <c r="P2" s="406" t="s">
        <v>13</v>
      </c>
      <c r="Q2" s="407" t="s">
        <v>14</v>
      </c>
      <c r="R2" s="409" t="s">
        <v>15</v>
      </c>
      <c r="S2" s="410"/>
      <c r="T2" s="406" t="s">
        <v>16</v>
      </c>
      <c r="U2" s="406"/>
      <c r="V2" s="406"/>
      <c r="W2" s="406" t="s">
        <v>17</v>
      </c>
      <c r="X2" s="406"/>
      <c r="Y2" s="406"/>
      <c r="Z2" s="406"/>
      <c r="AA2" s="406"/>
      <c r="AB2" s="406" t="s">
        <v>18</v>
      </c>
      <c r="AC2" s="406" t="s">
        <v>19</v>
      </c>
      <c r="AD2" s="406"/>
      <c r="AE2" s="406"/>
      <c r="AF2" s="406"/>
      <c r="AG2" s="406" t="s">
        <v>20</v>
      </c>
      <c r="AH2" s="406" t="s">
        <v>21</v>
      </c>
    </row>
    <row r="3" spans="1:34" s="2" customFormat="1" ht="39.6">
      <c r="A3" s="406"/>
      <c r="B3" s="406"/>
      <c r="C3" s="4" t="s">
        <v>22</v>
      </c>
      <c r="D3" s="4" t="s">
        <v>23</v>
      </c>
      <c r="E3" s="408"/>
      <c r="F3" s="408"/>
      <c r="G3" s="406"/>
      <c r="H3" s="406"/>
      <c r="I3" s="4" t="s">
        <v>24</v>
      </c>
      <c r="J3" s="4" t="s">
        <v>25</v>
      </c>
      <c r="K3" s="4" t="s">
        <v>26</v>
      </c>
      <c r="L3" s="4" t="s">
        <v>27</v>
      </c>
      <c r="M3" s="4" t="s">
        <v>28</v>
      </c>
      <c r="N3" s="406"/>
      <c r="O3" s="408"/>
      <c r="P3" s="406"/>
      <c r="Q3" s="408"/>
      <c r="R3" s="4" t="s">
        <v>24</v>
      </c>
      <c r="S3" s="4" t="s">
        <v>25</v>
      </c>
      <c r="T3" s="4" t="s">
        <v>24</v>
      </c>
      <c r="U3" s="4" t="s">
        <v>25</v>
      </c>
      <c r="V3" s="4" t="s">
        <v>29</v>
      </c>
      <c r="W3" s="4" t="s">
        <v>30</v>
      </c>
      <c r="X3" s="4" t="s">
        <v>22</v>
      </c>
      <c r="Y3" s="4" t="s">
        <v>23</v>
      </c>
      <c r="Z3" s="4" t="s">
        <v>31</v>
      </c>
      <c r="AA3" s="4" t="s">
        <v>8</v>
      </c>
      <c r="AB3" s="406"/>
      <c r="AC3" s="4" t="s">
        <v>32</v>
      </c>
      <c r="AD3" s="4" t="s">
        <v>33</v>
      </c>
      <c r="AE3" s="4" t="s">
        <v>34</v>
      </c>
      <c r="AF3" s="4" t="s">
        <v>35</v>
      </c>
      <c r="AG3" s="406"/>
      <c r="AH3" s="406"/>
    </row>
    <row r="4" spans="1:34" s="7" customFormat="1">
      <c r="A4" s="3" t="str">
        <f>'別紙１（基本）'!J14&amp;""</f>
        <v/>
      </c>
      <c r="B4" s="3" t="str">
        <f>'別紙１（基本）'!J16&amp;""</f>
        <v/>
      </c>
      <c r="C4" s="3" t="str">
        <f>'別紙１（基本）'!K12&amp;""</f>
        <v/>
      </c>
      <c r="D4" s="3" t="str">
        <f>'別紙１（基本）'!J13&amp;""</f>
        <v/>
      </c>
      <c r="E4" s="3" t="str">
        <f>'別紙１（基本）'!J10&amp;""</f>
        <v/>
      </c>
      <c r="F4" s="3" t="str">
        <f>TEXT('別紙１（基本）'!J11,"0000000000000")</f>
        <v>0000000000000</v>
      </c>
      <c r="G4" s="5" t="e">
        <f>DATE('別紙１（基本）'!J18,'別紙１（基本）'!M18,'別紙１（基本）'!P18)</f>
        <v>#NUM!</v>
      </c>
      <c r="H4" s="3" t="str">
        <f>'別紙１（基本）'!AL9</f>
        <v/>
      </c>
      <c r="I4" s="6">
        <f>DATE(1,'別紙１（基本）'!J20,'別紙１（基本）'!L20)</f>
        <v>335</v>
      </c>
      <c r="J4" s="6">
        <f>DATE(1,'別紙１（基本）'!O20,'別紙１（基本）'!Q20)</f>
        <v>335</v>
      </c>
      <c r="K4" s="3" t="str">
        <f>'別紙１（基本）'!Y10&amp;""</f>
        <v/>
      </c>
      <c r="L4" s="3" t="str">
        <f>'別紙１（基本）'!Y11&amp;""</f>
        <v/>
      </c>
      <c r="M4" s="3" t="str">
        <f>'別紙１（基本）'!Y12&amp;""</f>
        <v/>
      </c>
      <c r="N4" s="5" t="str">
        <f>IFERROR(DATE('別紙１（基本）'!J24,'別紙１（基本）'!M24,'別紙１（基本）'!P24),"")</f>
        <v/>
      </c>
      <c r="O4" s="3">
        <f>'別紙１（基本）'!Z24</f>
        <v>0</v>
      </c>
      <c r="P4" s="5" t="str">
        <f>IF('別紙１（基本）'!J46&lt;&gt;"○","-",IF(OR('別紙１（基本）'!J47="",'別紙１（基本）'!M47="",'別紙１（基本）'!P47=""),"",DATE('別紙１（基本）'!J47,'別紙１（基本）'!M47,'別紙１（基本）'!P47)))</f>
        <v>-</v>
      </c>
      <c r="Q4" s="3" t="str">
        <f>IF(P4="-","-",IF('別紙１（基本）'!Z47="","",'別紙１（基本）'!Z47))</f>
        <v>-</v>
      </c>
      <c r="R4" s="5" t="str">
        <f>'別紙１（基本）'!AL11</f>
        <v>-</v>
      </c>
      <c r="S4" s="5" t="str">
        <f>'別紙１（基本）'!AL12</f>
        <v>-</v>
      </c>
      <c r="T4" s="5" t="str">
        <f>'別紙１（基本）'!AL13</f>
        <v/>
      </c>
      <c r="U4" s="5" t="str">
        <f>'別紙１（基本）'!AL14</f>
        <v/>
      </c>
      <c r="V4" s="3" t="str">
        <f>'別紙１（基本）'!Z26&amp;"年"</f>
        <v>（　　　年間）年</v>
      </c>
      <c r="W4" s="3" t="str">
        <f>'別紙１（基本）'!J27&amp;""</f>
        <v/>
      </c>
      <c r="X4" s="3" t="str">
        <f>'別紙１（基本）'!K28&amp;""</f>
        <v/>
      </c>
      <c r="Y4" s="3" t="str">
        <f>'別紙１（基本）'!O28&amp;""</f>
        <v/>
      </c>
      <c r="Z4" s="5" t="e">
        <f>DATE('別紙１（基本）'!J29,'別紙１（基本）'!M29,'別紙１（基本）'!P29)</f>
        <v>#NUM!</v>
      </c>
      <c r="AA4" s="3" t="str">
        <f>'別紙１（基本）'!AL20</f>
        <v/>
      </c>
      <c r="AB4" s="3">
        <f>'別紙１（基本）'!J33</f>
        <v>0</v>
      </c>
      <c r="AC4" s="3" t="str">
        <f>'別紙１（基本）'!J40&amp;""</f>
        <v/>
      </c>
      <c r="AD4" s="3" t="str">
        <f>'別紙１（基本）'!O40&amp;""</f>
        <v/>
      </c>
      <c r="AE4" s="3" t="str">
        <f>'別紙１（基本）'!T40&amp;""</f>
        <v/>
      </c>
      <c r="AF4" s="3" t="str">
        <f>'別紙１（基本）'!Y40&amp;""</f>
        <v/>
      </c>
      <c r="AG4" s="3" t="str">
        <f>IF('別紙１（基本）'!$AL$23=1,"パターン１"&amp;IF(別紙３!$D$54="○","（１－ロ選択）",IF(別紙３!$D$55="○","（１－ハ選択）","（選択要件未選択）")),IF('別紙１（基本）'!$AL$23=2.1,"パターン２（２－イ選択）",IF('別紙１（基本）'!$AL$23=2.2,"パターン２（２－ロ選択）",IF('別紙１（基本）'!$AL$23=3,"パターン３","未選択"))))</f>
        <v>未選択</v>
      </c>
      <c r="AH4" s="3" t="str">
        <f>'別紙１（観光）'!AK11</f>
        <v/>
      </c>
    </row>
    <row r="8" spans="1:34">
      <c r="A8" s="1" t="s">
        <v>36</v>
      </c>
    </row>
    <row r="9" spans="1:34">
      <c r="A9">
        <f>IFERROR(MATCH(はじめに!F4,$B$12:$B$15,0),0)</f>
        <v>0</v>
      </c>
      <c r="B9" t="str">
        <f>IFERROR(INDEX(F12:F15,A9)&amp;"","＿＿＿＿＿＿措置実施計画")</f>
        <v>＿＿＿＿＿＿措置実施計画</v>
      </c>
      <c r="C9" t="str">
        <f>IFERROR(INDEX(J12:J15,A9)&amp;"","＿＿＿＿措置")</f>
        <v>＿＿＿＿措置</v>
      </c>
      <c r="D9" t="str">
        <f>IFERROR(INDEX(N12:N15,A9)&amp;"","第＿＿条＿＿＿＿＿")</f>
        <v>第＿＿条＿＿＿＿＿</v>
      </c>
      <c r="E9" t="str">
        <f>IFERROR(INDEX(Q12:Q15,A9)&amp;"","＿＿＿＿＿＿＿＿＿＿＿＿＿＿＿＿＿＿")</f>
        <v>＿＿＿＿＿＿＿＿＿＿＿＿＿＿＿＿＿＿</v>
      </c>
      <c r="F9" t="e">
        <f>INDEX(AC12:AC15,A9)&amp;""</f>
        <v>#VALUE!</v>
      </c>
      <c r="G9" t="e">
        <f>INDEX(AF12:AF15,A9)&amp;""</f>
        <v>#VALUE!</v>
      </c>
    </row>
    <row r="11" spans="1:34">
      <c r="B11" s="404" t="s">
        <v>37</v>
      </c>
      <c r="C11" s="404"/>
      <c r="D11" s="404"/>
      <c r="E11" s="404"/>
      <c r="F11" s="404" t="s">
        <v>38</v>
      </c>
      <c r="G11" s="404"/>
      <c r="H11" s="404"/>
      <c r="I11" s="404"/>
      <c r="J11" s="404" t="s">
        <v>39</v>
      </c>
      <c r="K11" s="404"/>
      <c r="L11" s="404"/>
      <c r="M11" s="404"/>
      <c r="N11" s="404" t="s">
        <v>40</v>
      </c>
      <c r="O11" s="404"/>
      <c r="P11" s="404"/>
      <c r="Q11" s="404" t="s">
        <v>41</v>
      </c>
      <c r="R11" s="404"/>
      <c r="S11" s="404"/>
      <c r="T11" s="404"/>
      <c r="U11" s="404"/>
      <c r="V11" s="404"/>
      <c r="W11" s="404"/>
      <c r="X11" s="404"/>
      <c r="Y11" s="404"/>
      <c r="Z11" s="404"/>
      <c r="AA11" s="404"/>
      <c r="AB11" s="404"/>
      <c r="AC11" s="404" t="s">
        <v>42</v>
      </c>
      <c r="AD11" s="404"/>
      <c r="AE11" s="404"/>
      <c r="AF11" s="404" t="s">
        <v>43</v>
      </c>
      <c r="AG11" s="404"/>
      <c r="AH11" s="404"/>
    </row>
    <row r="12" spans="1:34">
      <c r="B12" s="405" t="s">
        <v>44</v>
      </c>
      <c r="C12" s="405"/>
      <c r="D12" s="405"/>
      <c r="E12" s="405"/>
      <c r="F12" s="405" t="s">
        <v>45</v>
      </c>
      <c r="G12" s="405"/>
      <c r="H12" s="405"/>
      <c r="I12" s="405"/>
      <c r="J12" s="405" t="s">
        <v>46</v>
      </c>
      <c r="K12" s="405"/>
      <c r="L12" s="405"/>
      <c r="M12" s="405"/>
      <c r="N12" s="405" t="s">
        <v>47</v>
      </c>
      <c r="O12" s="405"/>
      <c r="P12" s="405"/>
      <c r="Q12" s="405" t="s">
        <v>48</v>
      </c>
      <c r="R12" s="405"/>
      <c r="S12" s="405"/>
      <c r="T12" s="405"/>
      <c r="U12" s="405"/>
      <c r="V12" s="405"/>
      <c r="W12" s="405"/>
      <c r="X12" s="405"/>
      <c r="Y12" s="405"/>
      <c r="Z12" s="405"/>
      <c r="AA12" s="405"/>
      <c r="AB12" s="405"/>
      <c r="AC12" s="405" t="s">
        <v>49</v>
      </c>
      <c r="AD12" s="405"/>
      <c r="AE12" s="405"/>
      <c r="AF12" s="405"/>
      <c r="AG12" s="405"/>
      <c r="AH12" s="405"/>
    </row>
    <row r="13" spans="1:34">
      <c r="B13" s="405" t="s">
        <v>50</v>
      </c>
      <c r="C13" s="405"/>
      <c r="D13" s="405"/>
      <c r="E13" s="405"/>
      <c r="F13" s="405" t="s">
        <v>51</v>
      </c>
      <c r="G13" s="405"/>
      <c r="H13" s="405"/>
      <c r="I13" s="405"/>
      <c r="J13" s="405" t="s">
        <v>52</v>
      </c>
      <c r="K13" s="405"/>
      <c r="L13" s="405"/>
      <c r="M13" s="405"/>
      <c r="N13" s="405" t="s">
        <v>53</v>
      </c>
      <c r="O13" s="405"/>
      <c r="P13" s="405"/>
      <c r="Q13" s="405" t="s">
        <v>54</v>
      </c>
      <c r="R13" s="405"/>
      <c r="S13" s="405"/>
      <c r="T13" s="405"/>
      <c r="U13" s="405"/>
      <c r="V13" s="405"/>
      <c r="W13" s="405"/>
      <c r="X13" s="405"/>
      <c r="Y13" s="405"/>
      <c r="Z13" s="405"/>
      <c r="AA13" s="405"/>
      <c r="AB13" s="405"/>
      <c r="AC13" s="405" t="s">
        <v>55</v>
      </c>
      <c r="AD13" s="405"/>
      <c r="AE13" s="405"/>
      <c r="AF13" s="405" t="s">
        <v>56</v>
      </c>
      <c r="AG13" s="405"/>
      <c r="AH13" s="405"/>
    </row>
    <row r="14" spans="1:34">
      <c r="B14" s="405" t="s">
        <v>57</v>
      </c>
      <c r="C14" s="405"/>
      <c r="D14" s="405"/>
      <c r="E14" s="405"/>
      <c r="F14" s="405" t="s">
        <v>58</v>
      </c>
      <c r="G14" s="405"/>
      <c r="H14" s="405"/>
      <c r="I14" s="405"/>
      <c r="J14" s="405" t="s">
        <v>59</v>
      </c>
      <c r="K14" s="405"/>
      <c r="L14" s="405"/>
      <c r="M14" s="405"/>
      <c r="N14" s="405" t="s">
        <v>60</v>
      </c>
      <c r="O14" s="405"/>
      <c r="P14" s="405"/>
      <c r="Q14" s="405" t="s">
        <v>61</v>
      </c>
      <c r="R14" s="405"/>
      <c r="S14" s="405"/>
      <c r="T14" s="405"/>
      <c r="U14" s="405"/>
      <c r="V14" s="405"/>
      <c r="W14" s="405"/>
      <c r="X14" s="405"/>
      <c r="Y14" s="405"/>
      <c r="Z14" s="405"/>
      <c r="AA14" s="405"/>
      <c r="AB14" s="405"/>
      <c r="AC14" s="405" t="s">
        <v>56</v>
      </c>
      <c r="AD14" s="405"/>
      <c r="AE14" s="405"/>
      <c r="AF14" s="405"/>
      <c r="AG14" s="405"/>
      <c r="AH14" s="405"/>
    </row>
    <row r="15" spans="1:34">
      <c r="B15" s="405" t="s">
        <v>62</v>
      </c>
      <c r="C15" s="405"/>
      <c r="D15" s="405"/>
      <c r="E15" s="405"/>
      <c r="F15" s="405" t="s">
        <v>63</v>
      </c>
      <c r="G15" s="405"/>
      <c r="H15" s="405"/>
      <c r="I15" s="405"/>
      <c r="J15" s="405" t="s">
        <v>64</v>
      </c>
      <c r="K15" s="405"/>
      <c r="L15" s="405"/>
      <c r="M15" s="405"/>
      <c r="N15" s="405" t="s">
        <v>65</v>
      </c>
      <c r="O15" s="405"/>
      <c r="P15" s="405"/>
      <c r="Q15" s="405" t="s">
        <v>66</v>
      </c>
      <c r="R15" s="405"/>
      <c r="S15" s="405"/>
      <c r="T15" s="405"/>
      <c r="U15" s="405"/>
      <c r="V15" s="405"/>
      <c r="W15" s="405"/>
      <c r="X15" s="405"/>
      <c r="Y15" s="405"/>
      <c r="Z15" s="405"/>
      <c r="AA15" s="405"/>
      <c r="AB15" s="405"/>
      <c r="AC15" s="405" t="s">
        <v>56</v>
      </c>
      <c r="AD15" s="405"/>
      <c r="AE15" s="405"/>
      <c r="AF15" s="405"/>
      <c r="AG15" s="405"/>
      <c r="AH15" s="405"/>
    </row>
    <row r="18" spans="1:2">
      <c r="A18" s="1"/>
    </row>
    <row r="19" spans="1:2" ht="16.149999999999999">
      <c r="B19" s="72"/>
    </row>
    <row r="20" spans="1:2">
      <c r="A20" s="1"/>
    </row>
    <row r="21" spans="1:2">
      <c r="B21" s="65"/>
    </row>
  </sheetData>
  <mergeCells count="55">
    <mergeCell ref="AH2:AH3"/>
    <mergeCell ref="T2:V2"/>
    <mergeCell ref="W2:AA2"/>
    <mergeCell ref="AC2:AF2"/>
    <mergeCell ref="AG2:AG3"/>
    <mergeCell ref="AB2:AB3"/>
    <mergeCell ref="AC11:AE11"/>
    <mergeCell ref="AC12:AE12"/>
    <mergeCell ref="AC14:AE14"/>
    <mergeCell ref="AC13:AE13"/>
    <mergeCell ref="AC15:AE15"/>
    <mergeCell ref="AF14:AH14"/>
    <mergeCell ref="AF13:AH13"/>
    <mergeCell ref="AF15:AH15"/>
    <mergeCell ref="Q14:AB14"/>
    <mergeCell ref="Q15:AB15"/>
    <mergeCell ref="J15:M15"/>
    <mergeCell ref="J11:M11"/>
    <mergeCell ref="N11:P11"/>
    <mergeCell ref="N12:P12"/>
    <mergeCell ref="N13:P13"/>
    <mergeCell ref="N14:P14"/>
    <mergeCell ref="N15:P15"/>
    <mergeCell ref="J13:M13"/>
    <mergeCell ref="J12:M12"/>
    <mergeCell ref="B15:E15"/>
    <mergeCell ref="F11:I11"/>
    <mergeCell ref="F12:I12"/>
    <mergeCell ref="F13:I13"/>
    <mergeCell ref="F14:I14"/>
    <mergeCell ref="F15:I15"/>
    <mergeCell ref="B11:E11"/>
    <mergeCell ref="B12:E12"/>
    <mergeCell ref="B13:E13"/>
    <mergeCell ref="Q12:AB12"/>
    <mergeCell ref="B14:E14"/>
    <mergeCell ref="J14:M14"/>
    <mergeCell ref="R2:S2"/>
    <mergeCell ref="Q13:AB13"/>
    <mergeCell ref="AF11:AH11"/>
    <mergeCell ref="AF12:AH12"/>
    <mergeCell ref="Q11:AB11"/>
    <mergeCell ref="A2:A3"/>
    <mergeCell ref="B2:B3"/>
    <mergeCell ref="G2:G3"/>
    <mergeCell ref="H2:H3"/>
    <mergeCell ref="N2:N3"/>
    <mergeCell ref="I2:J2"/>
    <mergeCell ref="C2:D2"/>
    <mergeCell ref="K2:M2"/>
    <mergeCell ref="E2:E3"/>
    <mergeCell ref="F2:F3"/>
    <mergeCell ref="O2:O3"/>
    <mergeCell ref="Q2:Q3"/>
    <mergeCell ref="P2:P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R46"/>
  <sheetViews>
    <sheetView showGridLines="0" zoomScaleNormal="100" zoomScaleSheetLayoutView="100" workbookViewId="0">
      <pane ySplit="2" topLeftCell="A3" activePane="bottomLeft" state="frozen"/>
      <selection pane="bottomLeft"/>
    </sheetView>
  </sheetViews>
  <sheetFormatPr defaultColWidth="11.28515625" defaultRowHeight="13.15"/>
  <cols>
    <col min="1" max="16384" width="11.28515625" style="87"/>
  </cols>
  <sheetData>
    <row r="1" spans="1:17" ht="30.6" customHeight="1">
      <c r="B1" s="80" t="str">
        <f>IF(B3="","このシートを記載し提出してください。",B3)</f>
        <v>このシートを記載し提出してください。</v>
      </c>
      <c r="F1" s="210"/>
    </row>
    <row r="2" spans="1:17" ht="15" customHeight="1"/>
    <row r="3" spans="1:17" ht="18" customHeight="1">
      <c r="A3" s="85" t="s">
        <v>385</v>
      </c>
      <c r="B3" s="864" t="str">
        <f>IF(はじめに!$F$4="","",IF(OR('別紙１（基本）'!$AL$22&lt;&gt;"o",'別紙１（基本）'!$AL$19="-"),"※先に別紙１（基本）シートを記載してください。",IF(OR('別紙１（基本）'!$AL$23=2.2,'別紙１（基本）'!$AL$23=3),"","※このシートには記載不要です。")))</f>
        <v/>
      </c>
      <c r="C3" s="864"/>
      <c r="D3" s="864"/>
      <c r="E3" s="864"/>
      <c r="F3" s="864"/>
      <c r="G3" s="864"/>
      <c r="H3" s="864"/>
      <c r="I3" s="864"/>
      <c r="J3" s="864"/>
      <c r="K3" s="864"/>
      <c r="L3" s="864"/>
      <c r="M3" s="86" t="s">
        <v>115</v>
      </c>
      <c r="N3" s="424" t="str">
        <f>'別紙１（基本）'!$AB$5&amp;""</f>
        <v/>
      </c>
      <c r="O3" s="424"/>
    </row>
    <row r="4" spans="1:17" ht="9" customHeight="1">
      <c r="A4" s="88"/>
      <c r="B4" s="864"/>
      <c r="C4" s="864"/>
      <c r="D4" s="864"/>
      <c r="E4" s="864"/>
      <c r="F4" s="864"/>
      <c r="G4" s="864"/>
      <c r="H4" s="864"/>
      <c r="I4" s="864"/>
      <c r="J4" s="864"/>
      <c r="K4" s="864"/>
      <c r="L4" s="864"/>
      <c r="M4" s="89"/>
      <c r="N4" s="89"/>
      <c r="O4" s="89"/>
    </row>
    <row r="5" spans="1:17" ht="16.350000000000001" customHeight="1">
      <c r="A5" s="90" t="s">
        <v>386</v>
      </c>
      <c r="B5" s="90"/>
      <c r="C5" s="85"/>
      <c r="D5" s="85"/>
      <c r="E5" s="85"/>
      <c r="F5" s="85"/>
      <c r="G5" s="85"/>
      <c r="H5" s="85"/>
      <c r="I5" s="211" t="s">
        <v>387</v>
      </c>
      <c r="J5" s="85"/>
      <c r="K5" s="85"/>
      <c r="L5" s="91"/>
      <c r="M5" s="91"/>
      <c r="N5" s="91"/>
      <c r="O5" s="91"/>
      <c r="Q5" s="96"/>
    </row>
    <row r="6" spans="1:17" ht="16.350000000000001" customHeight="1">
      <c r="A6" s="85"/>
      <c r="B6" s="85"/>
      <c r="C6" s="85"/>
      <c r="D6" s="85"/>
      <c r="E6" s="85"/>
      <c r="F6" s="85"/>
      <c r="G6" s="85"/>
      <c r="H6" s="92"/>
      <c r="I6" s="92"/>
      <c r="J6" s="85"/>
      <c r="K6" s="91"/>
      <c r="L6" s="91"/>
      <c r="M6" s="91"/>
      <c r="N6" s="91"/>
      <c r="O6" s="85"/>
      <c r="Q6" s="96"/>
    </row>
    <row r="7" spans="1:17" s="83" customFormat="1" ht="14.65" customHeight="1">
      <c r="A7" s="94" t="s">
        <v>388</v>
      </c>
      <c r="B7" s="141"/>
      <c r="C7" s="141"/>
      <c r="D7" s="85"/>
      <c r="E7" s="85"/>
      <c r="F7" s="85"/>
      <c r="G7" s="85"/>
      <c r="H7" s="92"/>
      <c r="I7" s="92"/>
      <c r="J7" s="141"/>
      <c r="K7" s="141"/>
      <c r="L7" s="141"/>
      <c r="M7" s="141"/>
      <c r="N7" s="141"/>
      <c r="O7" s="141"/>
    </row>
    <row r="8" spans="1:17" s="83" customFormat="1" ht="21" customHeight="1">
      <c r="A8" s="681" t="s">
        <v>389</v>
      </c>
      <c r="B8" s="212" t="str">
        <f>IF(AND('別紙１（基本）'!$AL$23=2.2,'別紙１（基本）'!J31="なし"),"○","")</f>
        <v/>
      </c>
      <c r="C8" s="967" t="s">
        <v>390</v>
      </c>
      <c r="D8" s="968"/>
      <c r="E8" s="969"/>
      <c r="F8" s="92"/>
      <c r="G8" s="141"/>
      <c r="H8" s="141"/>
      <c r="I8" s="141"/>
      <c r="J8" s="141"/>
      <c r="K8" s="141"/>
      <c r="L8" s="141"/>
      <c r="M8" s="141"/>
      <c r="N8" s="141"/>
      <c r="O8" s="141"/>
    </row>
    <row r="9" spans="1:17" s="83" customFormat="1" ht="43.35" customHeight="1">
      <c r="A9" s="853"/>
      <c r="B9" s="213" t="str">
        <f>IF(AND('別紙１（基本）'!$AL$23=2.2,B8="",'別紙１（基本）'!J32="算出困難"),"○","")</f>
        <v/>
      </c>
      <c r="C9" s="854" t="s">
        <v>391</v>
      </c>
      <c r="D9" s="855"/>
      <c r="E9" s="855"/>
      <c r="F9" s="214"/>
      <c r="G9" s="755" t="s">
        <v>392</v>
      </c>
      <c r="H9" s="861"/>
      <c r="I9" s="866"/>
      <c r="J9" s="867"/>
      <c r="K9" s="867"/>
      <c r="L9" s="867"/>
      <c r="M9" s="867"/>
      <c r="N9" s="867"/>
      <c r="O9" s="868"/>
    </row>
    <row r="10" spans="1:17" s="83" customFormat="1" ht="21" customHeight="1">
      <c r="A10" s="684"/>
      <c r="B10" s="215" t="str">
        <f>IF('別紙１（基本）'!AL23=3,"○","")</f>
        <v/>
      </c>
      <c r="C10" s="856" t="s">
        <v>393</v>
      </c>
      <c r="D10" s="857"/>
      <c r="E10" s="858"/>
      <c r="F10" s="216"/>
      <c r="G10" s="862"/>
      <c r="H10" s="863"/>
      <c r="I10" s="869"/>
      <c r="J10" s="870"/>
      <c r="K10" s="870"/>
      <c r="L10" s="870"/>
      <c r="M10" s="870"/>
      <c r="N10" s="870"/>
      <c r="O10" s="871"/>
    </row>
    <row r="11" spans="1:17" s="83" customFormat="1" ht="16.149999999999999">
      <c r="A11" s="90"/>
      <c r="B11" s="141"/>
      <c r="C11" s="141"/>
      <c r="D11" s="141"/>
      <c r="E11" s="141"/>
      <c r="F11" s="141"/>
      <c r="G11" s="141"/>
      <c r="H11" s="141"/>
      <c r="I11" s="141"/>
      <c r="J11" s="141"/>
      <c r="K11" s="141"/>
      <c r="L11" s="141"/>
      <c r="M11" s="141"/>
      <c r="N11" s="141"/>
      <c r="O11" s="141"/>
    </row>
    <row r="12" spans="1:17" s="83" customFormat="1" ht="14.45">
      <c r="A12" s="94" t="s">
        <v>394</v>
      </c>
      <c r="B12" s="141"/>
      <c r="C12" s="141"/>
      <c r="D12" s="141"/>
      <c r="E12" s="141"/>
      <c r="F12" s="141"/>
      <c r="G12" s="141"/>
      <c r="H12" s="141"/>
      <c r="I12" s="141"/>
      <c r="J12" s="141"/>
      <c r="K12" s="141"/>
      <c r="L12" s="141"/>
      <c r="M12" s="141"/>
      <c r="N12" s="141"/>
      <c r="O12" s="142"/>
    </row>
    <row r="13" spans="1:17" s="83" customFormat="1" ht="14.45">
      <c r="A13" s="955"/>
      <c r="B13" s="693" t="s">
        <v>395</v>
      </c>
      <c r="C13" s="694"/>
      <c r="D13" s="694"/>
      <c r="E13" s="694"/>
      <c r="F13" s="694"/>
      <c r="G13" s="694"/>
      <c r="H13" s="695"/>
      <c r="I13" s="693" t="s">
        <v>310</v>
      </c>
      <c r="J13" s="694"/>
      <c r="K13" s="694"/>
      <c r="L13" s="694"/>
      <c r="M13" s="694"/>
      <c r="N13" s="694"/>
      <c r="O13" s="695"/>
    </row>
    <row r="14" spans="1:17" s="83" customFormat="1" ht="14.45">
      <c r="A14" s="956"/>
      <c r="B14" s="710" t="str">
        <f>IF('別紙１（基本）'!AL13="","",'別紙１（基本）'!AL13)</f>
        <v/>
      </c>
      <c r="C14" s="711"/>
      <c r="D14" s="711"/>
      <c r="E14" s="711"/>
      <c r="F14" s="711"/>
      <c r="G14" s="711"/>
      <c r="H14" s="837"/>
      <c r="I14" s="710" t="str">
        <f>別紙３!P90</f>
        <v/>
      </c>
      <c r="J14" s="711"/>
      <c r="K14" s="711"/>
      <c r="L14" s="711"/>
      <c r="M14" s="711"/>
      <c r="N14" s="711"/>
      <c r="O14" s="837"/>
    </row>
    <row r="15" spans="1:17" s="83" customFormat="1" ht="42" customHeight="1">
      <c r="A15" s="171" t="s">
        <v>311</v>
      </c>
      <c r="B15" s="707" t="s">
        <v>373</v>
      </c>
      <c r="C15" s="709"/>
      <c r="D15" s="708"/>
      <c r="E15" s="707" t="s">
        <v>374</v>
      </c>
      <c r="F15" s="708"/>
      <c r="G15" s="798" t="s">
        <v>375</v>
      </c>
      <c r="H15" s="798"/>
      <c r="I15" s="707" t="s">
        <v>373</v>
      </c>
      <c r="J15" s="709"/>
      <c r="K15" s="708"/>
      <c r="L15" s="707" t="s">
        <v>374</v>
      </c>
      <c r="M15" s="708"/>
      <c r="N15" s="707" t="s">
        <v>375</v>
      </c>
      <c r="O15" s="708"/>
    </row>
    <row r="16" spans="1:17" s="83" customFormat="1" ht="21" customHeight="1">
      <c r="A16" s="173">
        <f>別紙３!A92</f>
        <v>1</v>
      </c>
      <c r="B16" s="689"/>
      <c r="C16" s="859"/>
      <c r="D16" s="860"/>
      <c r="E16" s="689"/>
      <c r="F16" s="860"/>
      <c r="G16" s="865" t="str">
        <f t="shared" ref="G16:G27" si="0">IF(OR(B16="",E16=""),"",ROUNDDOWN(B16,0)/ROUNDDOWN(E16,0))</f>
        <v/>
      </c>
      <c r="H16" s="865"/>
      <c r="I16" s="689"/>
      <c r="J16" s="859"/>
      <c r="K16" s="860"/>
      <c r="L16" s="689"/>
      <c r="M16" s="860"/>
      <c r="N16" s="632" t="str">
        <f t="shared" ref="N16:N27" si="1">IF(OR(I16="",L16=""),"",ROUNDDOWN(I16,0)/ROUNDDOWN(L16,0))</f>
        <v/>
      </c>
      <c r="O16" s="634"/>
    </row>
    <row r="17" spans="1:17" s="83" customFormat="1" ht="21" customHeight="1">
      <c r="A17" s="174">
        <f>別紙３!A93</f>
        <v>2</v>
      </c>
      <c r="B17" s="635"/>
      <c r="C17" s="851"/>
      <c r="D17" s="849"/>
      <c r="E17" s="635"/>
      <c r="F17" s="849"/>
      <c r="G17" s="850" t="str">
        <f t="shared" si="0"/>
        <v/>
      </c>
      <c r="H17" s="850"/>
      <c r="I17" s="635"/>
      <c r="J17" s="851"/>
      <c r="K17" s="849"/>
      <c r="L17" s="635"/>
      <c r="M17" s="849"/>
      <c r="N17" s="629" t="str">
        <f t="shared" si="1"/>
        <v/>
      </c>
      <c r="O17" s="631"/>
    </row>
    <row r="18" spans="1:17" s="83" customFormat="1" ht="21" customHeight="1">
      <c r="A18" s="174">
        <f>別紙３!A94</f>
        <v>3</v>
      </c>
      <c r="B18" s="635"/>
      <c r="C18" s="851"/>
      <c r="D18" s="849"/>
      <c r="E18" s="635"/>
      <c r="F18" s="849"/>
      <c r="G18" s="850" t="str">
        <f t="shared" si="0"/>
        <v/>
      </c>
      <c r="H18" s="850"/>
      <c r="I18" s="635"/>
      <c r="J18" s="851"/>
      <c r="K18" s="849"/>
      <c r="L18" s="635"/>
      <c r="M18" s="849"/>
      <c r="N18" s="629" t="str">
        <f t="shared" si="1"/>
        <v/>
      </c>
      <c r="O18" s="631"/>
    </row>
    <row r="19" spans="1:17" s="83" customFormat="1" ht="21" customHeight="1">
      <c r="A19" s="174">
        <f>別紙３!A95</f>
        <v>4</v>
      </c>
      <c r="B19" s="635"/>
      <c r="C19" s="851"/>
      <c r="D19" s="849"/>
      <c r="E19" s="635"/>
      <c r="F19" s="849"/>
      <c r="G19" s="850" t="str">
        <f t="shared" si="0"/>
        <v/>
      </c>
      <c r="H19" s="850"/>
      <c r="I19" s="635"/>
      <c r="J19" s="851"/>
      <c r="K19" s="849"/>
      <c r="L19" s="635"/>
      <c r="M19" s="849"/>
      <c r="N19" s="629" t="str">
        <f t="shared" si="1"/>
        <v/>
      </c>
      <c r="O19" s="631"/>
    </row>
    <row r="20" spans="1:17" s="83" customFormat="1" ht="21" customHeight="1">
      <c r="A20" s="174">
        <f>別紙３!A96</f>
        <v>5</v>
      </c>
      <c r="B20" s="635"/>
      <c r="C20" s="851"/>
      <c r="D20" s="849"/>
      <c r="E20" s="635"/>
      <c r="F20" s="849"/>
      <c r="G20" s="850" t="str">
        <f t="shared" si="0"/>
        <v/>
      </c>
      <c r="H20" s="850"/>
      <c r="I20" s="635"/>
      <c r="J20" s="851"/>
      <c r="K20" s="849"/>
      <c r="L20" s="635"/>
      <c r="M20" s="849"/>
      <c r="N20" s="629" t="str">
        <f t="shared" si="1"/>
        <v/>
      </c>
      <c r="O20" s="631"/>
    </row>
    <row r="21" spans="1:17" s="83" customFormat="1" ht="21" customHeight="1">
      <c r="A21" s="174">
        <f>別紙３!A97</f>
        <v>6</v>
      </c>
      <c r="B21" s="635"/>
      <c r="C21" s="851"/>
      <c r="D21" s="849"/>
      <c r="E21" s="635"/>
      <c r="F21" s="849"/>
      <c r="G21" s="850" t="str">
        <f t="shared" si="0"/>
        <v/>
      </c>
      <c r="H21" s="850"/>
      <c r="I21" s="635"/>
      <c r="J21" s="851"/>
      <c r="K21" s="849"/>
      <c r="L21" s="635"/>
      <c r="M21" s="849"/>
      <c r="N21" s="629" t="str">
        <f t="shared" si="1"/>
        <v/>
      </c>
      <c r="O21" s="631"/>
    </row>
    <row r="22" spans="1:17" s="83" customFormat="1" ht="21" customHeight="1">
      <c r="A22" s="174">
        <f>別紙３!A98</f>
        <v>7</v>
      </c>
      <c r="B22" s="635"/>
      <c r="C22" s="851"/>
      <c r="D22" s="849"/>
      <c r="E22" s="635"/>
      <c r="F22" s="849"/>
      <c r="G22" s="850" t="str">
        <f t="shared" si="0"/>
        <v/>
      </c>
      <c r="H22" s="850"/>
      <c r="I22" s="635"/>
      <c r="J22" s="851"/>
      <c r="K22" s="849"/>
      <c r="L22" s="635"/>
      <c r="M22" s="849"/>
      <c r="N22" s="629" t="str">
        <f t="shared" si="1"/>
        <v/>
      </c>
      <c r="O22" s="631"/>
    </row>
    <row r="23" spans="1:17" s="83" customFormat="1" ht="21" customHeight="1">
      <c r="A23" s="174">
        <f>別紙３!A99</f>
        <v>8</v>
      </c>
      <c r="B23" s="635"/>
      <c r="C23" s="851"/>
      <c r="D23" s="849"/>
      <c r="E23" s="635"/>
      <c r="F23" s="849"/>
      <c r="G23" s="850" t="str">
        <f t="shared" si="0"/>
        <v/>
      </c>
      <c r="H23" s="850"/>
      <c r="I23" s="635"/>
      <c r="J23" s="851"/>
      <c r="K23" s="849"/>
      <c r="L23" s="635"/>
      <c r="M23" s="849"/>
      <c r="N23" s="629" t="str">
        <f t="shared" si="1"/>
        <v/>
      </c>
      <c r="O23" s="631"/>
    </row>
    <row r="24" spans="1:17" s="83" customFormat="1" ht="21" customHeight="1">
      <c r="A24" s="174">
        <f>別紙３!A100</f>
        <v>9</v>
      </c>
      <c r="B24" s="635"/>
      <c r="C24" s="851"/>
      <c r="D24" s="849"/>
      <c r="E24" s="635"/>
      <c r="F24" s="849"/>
      <c r="G24" s="850" t="str">
        <f t="shared" si="0"/>
        <v/>
      </c>
      <c r="H24" s="850"/>
      <c r="I24" s="635"/>
      <c r="J24" s="851"/>
      <c r="K24" s="849"/>
      <c r="L24" s="635"/>
      <c r="M24" s="849"/>
      <c r="N24" s="629" t="str">
        <f t="shared" si="1"/>
        <v/>
      </c>
      <c r="O24" s="631"/>
    </row>
    <row r="25" spans="1:17" s="83" customFormat="1" ht="21" customHeight="1">
      <c r="A25" s="174">
        <f>別紙３!A101</f>
        <v>10</v>
      </c>
      <c r="B25" s="635"/>
      <c r="C25" s="851"/>
      <c r="D25" s="849"/>
      <c r="E25" s="635"/>
      <c r="F25" s="849"/>
      <c r="G25" s="850" t="str">
        <f t="shared" si="0"/>
        <v/>
      </c>
      <c r="H25" s="850"/>
      <c r="I25" s="635"/>
      <c r="J25" s="851"/>
      <c r="K25" s="849"/>
      <c r="L25" s="635"/>
      <c r="M25" s="849"/>
      <c r="N25" s="629" t="str">
        <f t="shared" si="1"/>
        <v/>
      </c>
      <c r="O25" s="631"/>
    </row>
    <row r="26" spans="1:17" s="83" customFormat="1" ht="21" customHeight="1">
      <c r="A26" s="174">
        <f>別紙３!A102</f>
        <v>11</v>
      </c>
      <c r="B26" s="635"/>
      <c r="C26" s="851"/>
      <c r="D26" s="849"/>
      <c r="E26" s="635"/>
      <c r="F26" s="849"/>
      <c r="G26" s="850" t="str">
        <f t="shared" si="0"/>
        <v/>
      </c>
      <c r="H26" s="850"/>
      <c r="I26" s="635"/>
      <c r="J26" s="851"/>
      <c r="K26" s="849"/>
      <c r="L26" s="635"/>
      <c r="M26" s="849"/>
      <c r="N26" s="629" t="str">
        <f t="shared" si="1"/>
        <v/>
      </c>
      <c r="O26" s="631"/>
    </row>
    <row r="27" spans="1:17" s="83" customFormat="1" ht="21" customHeight="1">
      <c r="A27" s="175">
        <f>別紙３!A103</f>
        <v>12</v>
      </c>
      <c r="B27" s="702"/>
      <c r="C27" s="847"/>
      <c r="D27" s="848"/>
      <c r="E27" s="702"/>
      <c r="F27" s="848"/>
      <c r="G27" s="852" t="str">
        <f t="shared" si="0"/>
        <v/>
      </c>
      <c r="H27" s="852"/>
      <c r="I27" s="702"/>
      <c r="J27" s="847"/>
      <c r="K27" s="848"/>
      <c r="L27" s="702"/>
      <c r="M27" s="848"/>
      <c r="N27" s="696" t="str">
        <f t="shared" si="1"/>
        <v/>
      </c>
      <c r="O27" s="697"/>
    </row>
    <row r="28" spans="1:17" s="83" customFormat="1" ht="21" customHeight="1">
      <c r="A28" s="176"/>
      <c r="B28" s="698" t="s">
        <v>396</v>
      </c>
      <c r="C28" s="655"/>
      <c r="D28" s="655"/>
      <c r="E28" s="655"/>
      <c r="F28" s="699"/>
      <c r="G28" s="843" t="str">
        <f t="shared" ref="G28" si="2">IF(COUNT(B16:B27)=0,"",IFERROR(ROUNDDOWN(AVERAGE(G16:G27),0),"エラー"))</f>
        <v/>
      </c>
      <c r="H28" s="843"/>
      <c r="I28" s="698" t="s">
        <v>397</v>
      </c>
      <c r="J28" s="655"/>
      <c r="K28" s="655"/>
      <c r="L28" s="655"/>
      <c r="M28" s="699"/>
      <c r="N28" s="843" t="str">
        <f t="shared" ref="N28" si="3">IF(COUNT(I16:I27)=0,"",IFERROR(ROUNDDOWN(AVERAGE(N16:N27),0),"エラー"))</f>
        <v/>
      </c>
      <c r="O28" s="843"/>
    </row>
    <row r="29" spans="1:17" ht="6" customHeight="1">
      <c r="A29" s="94"/>
      <c r="B29" s="94"/>
      <c r="C29" s="94"/>
      <c r="D29" s="94"/>
      <c r="E29" s="94"/>
      <c r="F29" s="94"/>
      <c r="G29" s="94"/>
      <c r="H29" s="94"/>
      <c r="I29" s="94"/>
      <c r="J29" s="94"/>
      <c r="K29" s="94"/>
      <c r="L29" s="94"/>
      <c r="M29" s="94"/>
      <c r="N29" s="94"/>
      <c r="O29" s="94"/>
      <c r="Q29" s="96"/>
    </row>
    <row r="30" spans="1:17" ht="42" customHeight="1">
      <c r="A30" s="615" t="s">
        <v>398</v>
      </c>
      <c r="B30" s="616"/>
      <c r="C30" s="616"/>
      <c r="D30" s="616"/>
      <c r="E30" s="617"/>
      <c r="F30" s="612"/>
      <c r="G30" s="613"/>
      <c r="H30" s="613"/>
      <c r="I30" s="613"/>
      <c r="J30" s="613"/>
      <c r="K30" s="613"/>
      <c r="L30" s="613"/>
      <c r="M30" s="613"/>
      <c r="N30" s="613"/>
      <c r="O30" s="614"/>
      <c r="Q30" s="96"/>
    </row>
    <row r="31" spans="1:17" s="96" customFormat="1" ht="6.6" customHeight="1" thickBot="1">
      <c r="A31" s="208"/>
      <c r="B31" s="209"/>
      <c r="C31" s="209"/>
      <c r="D31" s="209"/>
      <c r="E31" s="209"/>
      <c r="F31" s="209"/>
      <c r="G31" s="85"/>
      <c r="H31" s="85"/>
      <c r="I31" s="209"/>
      <c r="J31" s="209"/>
      <c r="K31" s="95"/>
      <c r="L31" s="95"/>
      <c r="M31" s="95"/>
      <c r="N31" s="95"/>
      <c r="O31" s="95"/>
    </row>
    <row r="32" spans="1:17" s="83" customFormat="1" ht="21" customHeight="1" thickBot="1">
      <c r="A32" s="754" t="s">
        <v>399</v>
      </c>
      <c r="B32" s="754"/>
      <c r="C32" s="754"/>
      <c r="D32" s="754"/>
      <c r="E32" s="754"/>
      <c r="F32" s="754"/>
      <c r="G32" s="754"/>
      <c r="H32" s="754"/>
      <c r="I32" s="754"/>
      <c r="J32" s="754"/>
      <c r="K32" s="698" t="s">
        <v>400</v>
      </c>
      <c r="L32" s="655"/>
      <c r="M32" s="753"/>
      <c r="N32" s="794" t="str">
        <f t="shared" ref="N32" si="4">IF(OR(G28="",N28=""),"",IF(OR(G28="エラー",N28="エラー"),"エラー",IF(G28&lt;N28,"該当","該当せず")))</f>
        <v/>
      </c>
      <c r="O32" s="795"/>
    </row>
    <row r="33" spans="1:70" s="83" customFormat="1" ht="12" customHeight="1">
      <c r="A33" s="754"/>
      <c r="B33" s="754"/>
      <c r="C33" s="754"/>
      <c r="D33" s="754"/>
      <c r="E33" s="754"/>
      <c r="F33" s="754"/>
      <c r="G33" s="754"/>
      <c r="H33" s="754"/>
      <c r="I33" s="754"/>
      <c r="J33" s="754"/>
      <c r="K33" s="141"/>
      <c r="L33" s="141"/>
      <c r="M33" s="141"/>
      <c r="N33" s="141"/>
      <c r="O33" s="141"/>
    </row>
    <row r="34" spans="1:70" s="83" customFormat="1" ht="14.45">
      <c r="A34" s="163" t="s">
        <v>296</v>
      </c>
      <c r="B34" s="164"/>
      <c r="C34" s="164"/>
      <c r="D34" s="164"/>
      <c r="E34" s="164"/>
      <c r="F34" s="164"/>
      <c r="G34" s="164"/>
      <c r="H34" s="164"/>
      <c r="I34" s="164"/>
      <c r="J34" s="164"/>
      <c r="K34" s="164"/>
      <c r="L34" s="164"/>
      <c r="M34" s="164"/>
      <c r="N34" s="164"/>
      <c r="O34" s="164"/>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row>
    <row r="35" spans="1:70" s="83" customFormat="1" ht="14.45">
      <c r="A35" s="166" t="s">
        <v>297</v>
      </c>
      <c r="B35" s="167"/>
      <c r="C35" s="167"/>
      <c r="D35" s="167"/>
      <c r="E35" s="141"/>
      <c r="F35" s="141"/>
      <c r="G35" s="141"/>
      <c r="H35" s="141"/>
      <c r="I35" s="141"/>
      <c r="J35" s="141"/>
      <c r="K35" s="141"/>
      <c r="L35" s="141"/>
      <c r="M35" s="141"/>
      <c r="N35" s="141"/>
      <c r="O35" s="141"/>
    </row>
    <row r="36" spans="1:70" s="83" customFormat="1" ht="28.5" customHeight="1">
      <c r="A36" s="628" t="s">
        <v>382</v>
      </c>
      <c r="B36" s="628"/>
      <c r="C36" s="628"/>
      <c r="D36" s="628"/>
      <c r="E36" s="628"/>
      <c r="F36" s="628"/>
      <c r="G36" s="628"/>
      <c r="H36" s="628"/>
      <c r="I36" s="628"/>
      <c r="J36" s="628"/>
      <c r="K36" s="628"/>
      <c r="L36" s="628"/>
      <c r="M36" s="628"/>
      <c r="N36" s="628"/>
      <c r="O36" s="628"/>
    </row>
    <row r="37" spans="1:70" s="83" customFormat="1" ht="14.45">
      <c r="A37" s="166" t="s">
        <v>299</v>
      </c>
      <c r="B37" s="167"/>
      <c r="C37" s="167"/>
      <c r="D37" s="167"/>
      <c r="E37" s="141"/>
      <c r="F37" s="141"/>
      <c r="G37" s="141"/>
      <c r="H37" s="141"/>
      <c r="I37" s="141"/>
      <c r="J37" s="141"/>
      <c r="K37" s="141"/>
      <c r="L37" s="141"/>
      <c r="M37" s="141"/>
      <c r="N37" s="141"/>
      <c r="O37" s="141"/>
    </row>
    <row r="38" spans="1:70" s="83" customFormat="1" ht="14.65" customHeight="1">
      <c r="A38" s="628" t="s">
        <v>300</v>
      </c>
      <c r="B38" s="628"/>
      <c r="C38" s="628"/>
      <c r="D38" s="628"/>
      <c r="E38" s="628"/>
      <c r="F38" s="628"/>
      <c r="G38" s="628"/>
      <c r="H38" s="628"/>
      <c r="I38" s="628"/>
      <c r="J38" s="628"/>
      <c r="K38" s="628"/>
      <c r="L38" s="628"/>
      <c r="M38" s="628"/>
      <c r="N38" s="628"/>
      <c r="O38" s="628"/>
    </row>
    <row r="39" spans="1:70" s="83" customFormat="1" ht="14.45">
      <c r="A39" s="166" t="s">
        <v>301</v>
      </c>
      <c r="B39" s="167"/>
      <c r="C39" s="167"/>
      <c r="D39" s="167"/>
      <c r="E39" s="141"/>
      <c r="F39" s="141"/>
      <c r="G39" s="141"/>
      <c r="H39" s="141"/>
      <c r="I39" s="141"/>
      <c r="J39" s="141"/>
      <c r="K39" s="141"/>
      <c r="L39" s="141"/>
      <c r="M39" s="141"/>
      <c r="N39" s="141"/>
      <c r="O39" s="141"/>
    </row>
    <row r="40" spans="1:70" s="83" customFormat="1" ht="14.65" customHeight="1">
      <c r="A40" s="628" t="s">
        <v>383</v>
      </c>
      <c r="B40" s="628"/>
      <c r="C40" s="628"/>
      <c r="D40" s="628"/>
      <c r="E40" s="628"/>
      <c r="F40" s="628"/>
      <c r="G40" s="628"/>
      <c r="H40" s="628"/>
      <c r="I40" s="628"/>
      <c r="J40" s="628"/>
      <c r="K40" s="628"/>
      <c r="L40" s="628"/>
      <c r="M40" s="628"/>
      <c r="N40" s="628"/>
      <c r="O40" s="628"/>
    </row>
    <row r="41" spans="1:70" s="83" customFormat="1" ht="14.45">
      <c r="A41" s="642" t="s">
        <v>303</v>
      </c>
      <c r="B41" s="642"/>
      <c r="C41" s="642"/>
      <c r="D41" s="642"/>
      <c r="E41" s="642"/>
      <c r="F41" s="642"/>
      <c r="G41" s="642"/>
      <c r="H41" s="642"/>
      <c r="I41" s="642"/>
      <c r="J41" s="642"/>
      <c r="K41" s="642"/>
      <c r="L41" s="642"/>
      <c r="M41" s="642"/>
      <c r="N41" s="642"/>
      <c r="O41" s="642"/>
    </row>
    <row r="42" spans="1:70" s="83" customFormat="1" ht="14.45">
      <c r="A42" s="642"/>
      <c r="B42" s="642"/>
      <c r="C42" s="642"/>
      <c r="D42" s="642"/>
      <c r="E42" s="642"/>
      <c r="F42" s="642"/>
      <c r="G42" s="642"/>
      <c r="H42" s="642"/>
      <c r="I42" s="642"/>
      <c r="J42" s="642"/>
      <c r="K42" s="642"/>
      <c r="L42" s="642"/>
      <c r="M42" s="642"/>
      <c r="N42" s="642"/>
      <c r="O42" s="642"/>
    </row>
    <row r="43" spans="1:70" s="83" customFormat="1" ht="14.45">
      <c r="A43" s="642"/>
      <c r="B43" s="642"/>
      <c r="C43" s="642"/>
      <c r="D43" s="642"/>
      <c r="E43" s="642"/>
      <c r="F43" s="642"/>
      <c r="G43" s="642"/>
      <c r="H43" s="642"/>
      <c r="I43" s="642"/>
      <c r="J43" s="642"/>
      <c r="K43" s="642"/>
      <c r="L43" s="642"/>
      <c r="M43" s="642"/>
      <c r="N43" s="642"/>
      <c r="O43" s="642"/>
    </row>
    <row r="44" spans="1:70" s="83" customFormat="1" ht="14.45">
      <c r="A44" s="166" t="s">
        <v>304</v>
      </c>
      <c r="B44" s="141"/>
      <c r="C44" s="141"/>
      <c r="D44" s="141"/>
      <c r="E44" s="141"/>
      <c r="F44" s="141"/>
      <c r="G44" s="141"/>
      <c r="H44" s="141"/>
      <c r="I44" s="141"/>
      <c r="J44" s="141"/>
      <c r="K44" s="141"/>
      <c r="L44" s="141"/>
      <c r="M44" s="141"/>
      <c r="N44" s="141"/>
      <c r="O44" s="141"/>
    </row>
    <row r="45" spans="1:70" s="83" customFormat="1" ht="14.65" customHeight="1">
      <c r="A45" s="628" t="s">
        <v>305</v>
      </c>
      <c r="B45" s="628"/>
      <c r="C45" s="628"/>
      <c r="D45" s="628"/>
      <c r="E45" s="628"/>
      <c r="F45" s="628"/>
      <c r="G45" s="628"/>
      <c r="H45" s="628"/>
      <c r="I45" s="628"/>
      <c r="J45" s="628"/>
      <c r="K45" s="628"/>
      <c r="L45" s="628"/>
      <c r="M45" s="628"/>
      <c r="N45" s="628"/>
      <c r="O45" s="628"/>
    </row>
    <row r="46" spans="1:70" s="83" customFormat="1" ht="14.45">
      <c r="A46" s="628"/>
      <c r="B46" s="628"/>
      <c r="C46" s="628"/>
      <c r="D46" s="628"/>
      <c r="E46" s="628"/>
      <c r="F46" s="628"/>
      <c r="G46" s="628"/>
      <c r="H46" s="628"/>
      <c r="I46" s="628"/>
      <c r="J46" s="628"/>
      <c r="K46" s="628"/>
      <c r="L46" s="628"/>
      <c r="M46" s="628"/>
      <c r="N46" s="628"/>
      <c r="O46" s="628"/>
    </row>
  </sheetData>
  <sheetProtection algorithmName="SHA-512" hashValue="jcKYLg4U3s/GXz7XFi+68n4e62T+QlRq7nnEDDEF0jFW9vEUnNt4yl0KH81IsEfRHjZOeDrC+K++NJH9WfGS+g==" saltValue="cayxTEPqjqLSdE39T8kNWQ==" spinCount="100000" sheet="1" objects="1" scenarios="1"/>
  <mergeCells count="105">
    <mergeCell ref="L18:M18"/>
    <mergeCell ref="N18:O18"/>
    <mergeCell ref="E17:F17"/>
    <mergeCell ref="G17:H17"/>
    <mergeCell ref="I17:K17"/>
    <mergeCell ref="L17:M17"/>
    <mergeCell ref="N17:O17"/>
    <mergeCell ref="F30:O30"/>
    <mergeCell ref="A30:E30"/>
    <mergeCell ref="I20:K20"/>
    <mergeCell ref="L20:M20"/>
    <mergeCell ref="N20:O20"/>
    <mergeCell ref="E19:F19"/>
    <mergeCell ref="G19:H19"/>
    <mergeCell ref="I19:K19"/>
    <mergeCell ref="L19:M19"/>
    <mergeCell ref="N19:O19"/>
    <mergeCell ref="E18:F18"/>
    <mergeCell ref="G18:H18"/>
    <mergeCell ref="I18:K18"/>
    <mergeCell ref="N25:O25"/>
    <mergeCell ref="E22:F22"/>
    <mergeCell ref="G22:H22"/>
    <mergeCell ref="I22:K22"/>
    <mergeCell ref="B3:L4"/>
    <mergeCell ref="N3:O3"/>
    <mergeCell ref="E16:F16"/>
    <mergeCell ref="G16:H16"/>
    <mergeCell ref="I16:K16"/>
    <mergeCell ref="L16:M16"/>
    <mergeCell ref="N16:O16"/>
    <mergeCell ref="I13:O13"/>
    <mergeCell ref="E15:F15"/>
    <mergeCell ref="G15:H15"/>
    <mergeCell ref="I15:K15"/>
    <mergeCell ref="L15:M15"/>
    <mergeCell ref="N15:O15"/>
    <mergeCell ref="I9:O10"/>
    <mergeCell ref="B14:H14"/>
    <mergeCell ref="I14:O14"/>
    <mergeCell ref="L22:M22"/>
    <mergeCell ref="N22:O22"/>
    <mergeCell ref="E26:F26"/>
    <mergeCell ref="E21:F21"/>
    <mergeCell ref="G21:H21"/>
    <mergeCell ref="I21:K21"/>
    <mergeCell ref="L21:M21"/>
    <mergeCell ref="N21:O21"/>
    <mergeCell ref="B19:D19"/>
    <mergeCell ref="B20:D20"/>
    <mergeCell ref="B21:D21"/>
    <mergeCell ref="B22:D22"/>
    <mergeCell ref="E20:F20"/>
    <mergeCell ref="G20:H20"/>
    <mergeCell ref="B25:D25"/>
    <mergeCell ref="B26:D26"/>
    <mergeCell ref="E24:F24"/>
    <mergeCell ref="G24:H24"/>
    <mergeCell ref="B23:D23"/>
    <mergeCell ref="B24:D24"/>
    <mergeCell ref="G26:H26"/>
    <mergeCell ref="E25:F25"/>
    <mergeCell ref="L24:M24"/>
    <mergeCell ref="N24:O24"/>
    <mergeCell ref="A8:A10"/>
    <mergeCell ref="C8:E8"/>
    <mergeCell ref="C9:E9"/>
    <mergeCell ref="C10:E10"/>
    <mergeCell ref="B13:H13"/>
    <mergeCell ref="B15:D15"/>
    <mergeCell ref="B16:D16"/>
    <mergeCell ref="B17:D17"/>
    <mergeCell ref="B18:D18"/>
    <mergeCell ref="G9:H10"/>
    <mergeCell ref="A13:A14"/>
    <mergeCell ref="E23:F23"/>
    <mergeCell ref="G23:H23"/>
    <mergeCell ref="I28:M28"/>
    <mergeCell ref="I24:K24"/>
    <mergeCell ref="I23:K23"/>
    <mergeCell ref="L23:M23"/>
    <mergeCell ref="N23:O23"/>
    <mergeCell ref="I26:K26"/>
    <mergeCell ref="L26:M26"/>
    <mergeCell ref="N26:O26"/>
    <mergeCell ref="G25:H25"/>
    <mergeCell ref="I25:K25"/>
    <mergeCell ref="L25:M25"/>
    <mergeCell ref="G28:H28"/>
    <mergeCell ref="E27:F27"/>
    <mergeCell ref="G27:H27"/>
    <mergeCell ref="A36:O36"/>
    <mergeCell ref="A38:O38"/>
    <mergeCell ref="A45:O46"/>
    <mergeCell ref="B27:D27"/>
    <mergeCell ref="B28:F28"/>
    <mergeCell ref="A40:O40"/>
    <mergeCell ref="A41:O43"/>
    <mergeCell ref="I27:K27"/>
    <mergeCell ref="L27:M27"/>
    <mergeCell ref="N27:O27"/>
    <mergeCell ref="N32:O32"/>
    <mergeCell ref="N28:O28"/>
    <mergeCell ref="K32:M32"/>
    <mergeCell ref="A32:J33"/>
  </mergeCells>
  <phoneticPr fontId="2"/>
  <conditionalFormatting sqref="N32">
    <cfRule type="cellIs" dxfId="1" priority="1" operator="equal">
      <formula>"該当"</formula>
    </cfRule>
    <cfRule type="cellIs" dxfId="0" priority="2" operator="equal">
      <formula>"該当せず"</formula>
    </cfRule>
  </conditionalFormatting>
  <dataValidations count="1">
    <dataValidation type="whole" imeMode="off" operator="greaterThanOrEqual" allowBlank="1" showInputMessage="1" showErrorMessage="1" error="整数（小数点以下切り捨て）で入力してください。" sqref="B16:F27 I16:M27" xr:uid="{00000000-0002-0000-0A00-000000000000}">
      <formula1>-999999999</formula1>
    </dataValidation>
  </dataValidations>
  <printOptions horizontalCentered="1"/>
  <pageMargins left="0.31496062992125984" right="0.31496062992125984" top="0.74803149606299213" bottom="0.15748031496062992" header="0.31496062992125984" footer="0.31496062992125984"/>
  <pageSetup paperSize="9" scale="85" fitToHeight="0" orientation="landscape" r:id="rId1"/>
  <rowBreaks count="1" manualBreakCount="1">
    <brk id="33"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51"/>
  <sheetViews>
    <sheetView showGridLines="0" zoomScaleNormal="100" zoomScaleSheetLayoutView="100" workbookViewId="0">
      <pane ySplit="2" topLeftCell="A3" activePane="bottomLeft" state="frozen"/>
      <selection pane="bottomLeft"/>
    </sheetView>
  </sheetViews>
  <sheetFormatPr defaultColWidth="3.42578125" defaultRowHeight="18" customHeight="1"/>
  <cols>
    <col min="1" max="1" width="3.42578125" style="217" customWidth="1"/>
    <col min="2" max="2" width="4.42578125" style="217" customWidth="1"/>
    <col min="3" max="3" width="2.28515625" style="217" customWidth="1"/>
    <col min="4" max="4" width="1.28515625" style="217" customWidth="1"/>
    <col min="5" max="5" width="4.42578125" style="217" customWidth="1"/>
    <col min="6" max="7" width="2.28515625" style="217" customWidth="1"/>
    <col min="8" max="8" width="4.42578125" style="217" customWidth="1"/>
    <col min="9" max="9" width="52.28515625" style="220" customWidth="1"/>
    <col min="10" max="10" width="10.42578125" style="220" customWidth="1"/>
    <col min="11" max="11" width="5" style="220" customWidth="1"/>
    <col min="12" max="12" width="9.42578125" style="221" bestFit="1" customWidth="1"/>
    <col min="13" max="13" width="3.42578125" style="217"/>
    <col min="14" max="14" width="17.42578125" style="217" bestFit="1" customWidth="1"/>
    <col min="15" max="15" width="3.42578125" style="217" customWidth="1"/>
    <col min="16" max="16" width="3.42578125" style="217" hidden="1" customWidth="1"/>
    <col min="17" max="22" width="3.42578125" style="217" customWidth="1"/>
    <col min="23" max="16384" width="3.42578125" style="217"/>
  </cols>
  <sheetData>
    <row r="1" spans="1:16" ht="30.6" customHeight="1">
      <c r="B1" s="218"/>
      <c r="C1" s="219" t="str">
        <f>IF(OR('別紙１（基本）'!$AL$22&lt;&gt;"o",'別紙１（基本）'!$AL$19="-"),"※先に別紙１（基本）シートを記載してください。",IF(COUNTIF($P:$P,"x")&gt;0,"チェックが付されていない書類があります。ご確認ください。",IF('別紙１（基本）'!F3="エラーはありません。","このシートを提出してください。","別紙１（基本）シートにエラーがあります。")))</f>
        <v>※先に別紙１（基本）シートを記載してください。</v>
      </c>
      <c r="D1" s="218"/>
      <c r="E1" s="218"/>
      <c r="F1" s="218"/>
      <c r="G1" s="218"/>
      <c r="H1" s="218"/>
    </row>
    <row r="2" spans="1:16" ht="15" customHeight="1"/>
    <row r="3" spans="1:16" ht="18" customHeight="1">
      <c r="A3" s="222" t="s">
        <v>401</v>
      </c>
      <c r="B3" s="222"/>
      <c r="C3" s="223"/>
      <c r="D3" s="223"/>
      <c r="E3" s="223"/>
      <c r="F3" s="223"/>
      <c r="G3" s="223"/>
      <c r="H3" s="223"/>
      <c r="I3" s="224"/>
      <c r="J3" s="225" t="s">
        <v>115</v>
      </c>
      <c r="K3" s="875" t="str">
        <f>'別紙１（基本）'!$AB$5&amp;""</f>
        <v/>
      </c>
      <c r="L3" s="876"/>
      <c r="M3" s="223"/>
    </row>
    <row r="4" spans="1:16" ht="18" customHeight="1">
      <c r="A4" s="476"/>
      <c r="B4" s="476"/>
      <c r="C4" s="223"/>
      <c r="D4" s="223"/>
      <c r="E4" s="223"/>
      <c r="F4" s="223"/>
      <c r="G4" s="223"/>
      <c r="H4" s="223"/>
      <c r="I4" s="226" t="str">
        <f>IF(はじめに!$F$4="","",IF(C1="このシートを提出してください。","","エラーあり（枠外上記を参照）"))</f>
        <v/>
      </c>
      <c r="J4" s="224"/>
      <c r="K4" s="224"/>
      <c r="L4" s="227"/>
      <c r="M4" s="223"/>
    </row>
    <row r="5" spans="1:16" ht="18" customHeight="1">
      <c r="A5" s="883" t="s">
        <v>402</v>
      </c>
      <c r="B5" s="883"/>
      <c r="C5" s="883"/>
      <c r="D5" s="883"/>
      <c r="E5" s="883"/>
      <c r="F5" s="883"/>
      <c r="G5" s="883"/>
      <c r="H5" s="883"/>
      <c r="I5" s="883"/>
      <c r="J5" s="883"/>
      <c r="K5" s="883"/>
      <c r="L5" s="883"/>
      <c r="M5" s="223"/>
    </row>
    <row r="6" spans="1:16" ht="18" customHeight="1">
      <c r="A6" s="223"/>
      <c r="B6" s="223"/>
      <c r="C6" s="223"/>
      <c r="D6" s="223"/>
      <c r="E6" s="223"/>
      <c r="F6" s="223"/>
      <c r="G6" s="223"/>
      <c r="H6" s="223"/>
      <c r="I6" s="224"/>
      <c r="J6" s="224"/>
      <c r="K6" s="224"/>
      <c r="L6" s="227"/>
      <c r="M6" s="223"/>
    </row>
    <row r="7" spans="1:16" ht="18" customHeight="1">
      <c r="A7" s="223"/>
      <c r="B7" s="884" t="s">
        <v>403</v>
      </c>
      <c r="C7" s="884"/>
      <c r="D7" s="884"/>
      <c r="E7" s="884"/>
      <c r="F7" s="884"/>
      <c r="G7" s="884"/>
      <c r="H7" s="884"/>
      <c r="I7" s="884"/>
      <c r="J7" s="884"/>
      <c r="K7" s="884"/>
      <c r="L7" s="884"/>
      <c r="M7" s="223"/>
    </row>
    <row r="8" spans="1:16" ht="18" customHeight="1">
      <c r="A8" s="223"/>
      <c r="B8" s="912" t="s">
        <v>404</v>
      </c>
      <c r="C8" s="912"/>
      <c r="D8" s="912"/>
      <c r="E8" s="912"/>
      <c r="F8" s="912"/>
      <c r="G8" s="912"/>
      <c r="H8" s="912"/>
      <c r="I8" s="912"/>
      <c r="J8" s="912"/>
      <c r="K8" s="912"/>
      <c r="L8" s="912"/>
      <c r="M8" s="228"/>
    </row>
    <row r="9" spans="1:16" ht="18" customHeight="1">
      <c r="A9" s="223"/>
      <c r="B9" s="912"/>
      <c r="C9" s="912"/>
      <c r="D9" s="912"/>
      <c r="E9" s="912"/>
      <c r="F9" s="912"/>
      <c r="G9" s="912"/>
      <c r="H9" s="912"/>
      <c r="I9" s="912"/>
      <c r="J9" s="912"/>
      <c r="K9" s="912"/>
      <c r="L9" s="912"/>
      <c r="M9" s="228"/>
    </row>
    <row r="10" spans="1:16" ht="18" customHeight="1" thickBot="1">
      <c r="A10" s="223"/>
      <c r="B10" s="913"/>
      <c r="C10" s="913"/>
      <c r="D10" s="913"/>
      <c r="E10" s="913"/>
      <c r="F10" s="913"/>
      <c r="G10" s="913"/>
      <c r="H10" s="913"/>
      <c r="I10" s="913"/>
      <c r="J10" s="913"/>
      <c r="K10" s="913"/>
      <c r="L10" s="913"/>
      <c r="M10" s="228"/>
    </row>
    <row r="11" spans="1:16" ht="30" customHeight="1" thickBot="1">
      <c r="A11" s="223"/>
      <c r="B11" s="898" t="s">
        <v>405</v>
      </c>
      <c r="C11" s="899"/>
      <c r="D11" s="899"/>
      <c r="E11" s="899"/>
      <c r="F11" s="899"/>
      <c r="G11" s="899"/>
      <c r="H11" s="899"/>
      <c r="I11" s="899"/>
      <c r="J11" s="899"/>
      <c r="K11" s="900"/>
      <c r="L11" s="229" t="s">
        <v>406</v>
      </c>
      <c r="M11" s="223"/>
    </row>
    <row r="12" spans="1:16" ht="48" customHeight="1">
      <c r="A12" s="223"/>
      <c r="B12" s="901" t="s">
        <v>407</v>
      </c>
      <c r="C12" s="902"/>
      <c r="D12" s="230"/>
      <c r="E12" s="881" t="s">
        <v>408</v>
      </c>
      <c r="F12" s="881"/>
      <c r="G12" s="881"/>
      <c r="H12" s="881"/>
      <c r="I12" s="881"/>
      <c r="J12" s="881"/>
      <c r="K12" s="882"/>
      <c r="L12" s="231" t="s">
        <v>409</v>
      </c>
      <c r="M12" s="223"/>
    </row>
    <row r="13" spans="1:16" ht="42" customHeight="1">
      <c r="A13" s="223"/>
      <c r="B13" s="970"/>
      <c r="C13" s="971"/>
      <c r="D13" s="972"/>
      <c r="E13" s="232" t="s">
        <v>407</v>
      </c>
      <c r="F13" s="973" t="s">
        <v>410</v>
      </c>
      <c r="G13" s="973"/>
      <c r="H13" s="973"/>
      <c r="I13" s="879" t="str">
        <f>MID('別紙１（基本）'!A7,2,200)</f>
        <v>申請者及び＿＿＿＿＿＿措置実施計画に関する基本的事項</v>
      </c>
      <c r="J13" s="879"/>
      <c r="K13" s="880"/>
      <c r="L13" s="233" t="s">
        <v>409</v>
      </c>
      <c r="M13" s="223"/>
      <c r="N13" s="234" t="str">
        <f ca="1">HYPERLINK("#"&amp;CELL("address",'別紙１（基本）'!$A$5),"（別紙１）へ移動")</f>
        <v>（別紙１）へ移動</v>
      </c>
      <c r="O13" s="235"/>
      <c r="P13" s="235"/>
    </row>
    <row r="14" spans="1:16" ht="42" customHeight="1">
      <c r="A14" s="223"/>
      <c r="B14" s="970"/>
      <c r="C14" s="971"/>
      <c r="D14" s="972"/>
      <c r="E14" s="232" t="s">
        <v>407</v>
      </c>
      <c r="F14" s="973" t="s">
        <v>411</v>
      </c>
      <c r="G14" s="973"/>
      <c r="H14" s="973"/>
      <c r="I14" s="879" t="str">
        <f>MID(別紙２!A5,2,200)</f>
        <v>新たに取得等する予定の機械又は建物等の減価償却資産一覧</v>
      </c>
      <c r="J14" s="879"/>
      <c r="K14" s="880"/>
      <c r="L14" s="233" t="s">
        <v>409</v>
      </c>
      <c r="M14" s="223"/>
      <c r="N14" s="234" t="str">
        <f ca="1">HYPERLINK("#"&amp;CELL("address",別紙２!$A$3),"（別紙２）へ移動")</f>
        <v>（別紙２）へ移動</v>
      </c>
      <c r="P14" s="235"/>
    </row>
    <row r="15" spans="1:16" ht="42" customHeight="1">
      <c r="A15" s="223"/>
      <c r="B15" s="970"/>
      <c r="C15" s="971"/>
      <c r="D15" s="972"/>
      <c r="E15" s="236" t="str">
        <f>IF(L15="○","☑","□")</f>
        <v>□</v>
      </c>
      <c r="F15" s="974" t="s">
        <v>412</v>
      </c>
      <c r="G15" s="974"/>
      <c r="H15" s="974"/>
      <c r="I15" s="877" t="str">
        <f>MID(別紙３!A5,2,200)</f>
        <v>既設事業所に係る事項（パターン１）</v>
      </c>
      <c r="J15" s="877"/>
      <c r="K15" s="878"/>
      <c r="L15" s="237" t="str">
        <f>IF('別紙１（基本）'!$AL$22&lt;&gt;"o","",IF('別紙１（基本）'!$AL$23=1,"○","-"))</f>
        <v/>
      </c>
      <c r="M15" s="223"/>
      <c r="N15" s="234" t="str">
        <f ca="1">HYPERLINK("#"&amp;CELL("address",別紙３!$A$3),"（別紙３）へ移動")</f>
        <v>（別紙３）へ移動</v>
      </c>
      <c r="O15" s="235"/>
      <c r="P15" s="235"/>
    </row>
    <row r="16" spans="1:16" ht="9" customHeight="1">
      <c r="A16" s="223"/>
      <c r="B16" s="970"/>
      <c r="C16" s="971"/>
      <c r="D16" s="972"/>
      <c r="E16" s="885"/>
      <c r="F16" s="886"/>
      <c r="G16" s="238"/>
      <c r="H16" s="905" t="s">
        <v>413</v>
      </c>
      <c r="I16" s="905"/>
      <c r="J16" s="905"/>
      <c r="K16" s="906"/>
      <c r="L16" s="872" t="str">
        <f>IF('別紙１（基本）'!$AL$22&lt;&gt;"o","",IF(L15="○","●","-"))</f>
        <v/>
      </c>
      <c r="M16" s="223"/>
      <c r="N16" s="234"/>
      <c r="O16" s="235"/>
      <c r="P16" s="235"/>
    </row>
    <row r="17" spans="1:16" ht="12" customHeight="1">
      <c r="A17" s="223"/>
      <c r="B17" s="970"/>
      <c r="C17" s="971"/>
      <c r="D17" s="972"/>
      <c r="E17" s="887"/>
      <c r="F17" s="888"/>
      <c r="G17" s="46"/>
      <c r="H17" s="907"/>
      <c r="I17" s="907"/>
      <c r="J17" s="907"/>
      <c r="K17" s="908"/>
      <c r="L17" s="873"/>
      <c r="M17" s="223"/>
      <c r="P17" s="235" t="str">
        <f>IF(AND(L16="●",G17&lt;&gt;"✔"),"x","")</f>
        <v/>
      </c>
    </row>
    <row r="18" spans="1:16" ht="9" customHeight="1">
      <c r="A18" s="223"/>
      <c r="B18" s="970"/>
      <c r="C18" s="971"/>
      <c r="D18" s="972"/>
      <c r="E18" s="889"/>
      <c r="F18" s="890"/>
      <c r="G18" s="239"/>
      <c r="H18" s="914"/>
      <c r="I18" s="914"/>
      <c r="J18" s="914"/>
      <c r="K18" s="915"/>
      <c r="L18" s="874"/>
      <c r="M18" s="223"/>
      <c r="P18" s="235"/>
    </row>
    <row r="19" spans="1:16" ht="9" customHeight="1">
      <c r="A19" s="223"/>
      <c r="B19" s="970"/>
      <c r="C19" s="971"/>
      <c r="D19" s="972"/>
      <c r="E19" s="885"/>
      <c r="F19" s="886"/>
      <c r="G19" s="240"/>
      <c r="H19" s="905" t="s">
        <v>414</v>
      </c>
      <c r="I19" s="905"/>
      <c r="J19" s="905"/>
      <c r="K19" s="906"/>
      <c r="L19" s="872" t="str">
        <f>IF('別紙１（基本）'!$AL$22&lt;&gt;"o","",IF('別紙１（基本）'!$AL$21="特別確認申請",L16,"-"))</f>
        <v/>
      </c>
      <c r="M19" s="223"/>
      <c r="P19" s="235"/>
    </row>
    <row r="20" spans="1:16" ht="12" customHeight="1">
      <c r="A20" s="223"/>
      <c r="B20" s="970"/>
      <c r="C20" s="971"/>
      <c r="D20" s="972"/>
      <c r="E20" s="887"/>
      <c r="F20" s="888"/>
      <c r="G20" s="46"/>
      <c r="H20" s="907"/>
      <c r="I20" s="907"/>
      <c r="J20" s="907"/>
      <c r="K20" s="908"/>
      <c r="L20" s="873"/>
      <c r="M20" s="223"/>
      <c r="P20" s="235" t="str">
        <f>IF(AND(L19="●",G20&lt;&gt;"✔"),"x","")</f>
        <v/>
      </c>
    </row>
    <row r="21" spans="1:16" ht="9" customHeight="1">
      <c r="A21" s="223"/>
      <c r="B21" s="970"/>
      <c r="C21" s="971"/>
      <c r="D21" s="972"/>
      <c r="E21" s="887"/>
      <c r="F21" s="888"/>
      <c r="G21" s="240"/>
      <c r="H21" s="907"/>
      <c r="I21" s="907"/>
      <c r="J21" s="907"/>
      <c r="K21" s="908"/>
      <c r="L21" s="873"/>
      <c r="M21" s="223"/>
      <c r="P21" s="235"/>
    </row>
    <row r="22" spans="1:16" ht="9" customHeight="1">
      <c r="A22" s="223"/>
      <c r="B22" s="970"/>
      <c r="C22" s="971"/>
      <c r="D22" s="972"/>
      <c r="E22" s="885"/>
      <c r="F22" s="886"/>
      <c r="G22" s="241"/>
      <c r="H22" s="905" t="s">
        <v>415</v>
      </c>
      <c r="I22" s="905"/>
      <c r="J22" s="905"/>
      <c r="K22" s="906"/>
      <c r="L22" s="872" t="str">
        <f>L16</f>
        <v/>
      </c>
      <c r="M22" s="223"/>
      <c r="N22" s="234"/>
      <c r="O22" s="235"/>
      <c r="P22" s="235"/>
    </row>
    <row r="23" spans="1:16" ht="12" customHeight="1">
      <c r="A23" s="223"/>
      <c r="B23" s="970"/>
      <c r="C23" s="971"/>
      <c r="D23" s="972"/>
      <c r="E23" s="887"/>
      <c r="F23" s="888"/>
      <c r="G23" s="46"/>
      <c r="H23" s="907"/>
      <c r="I23" s="907"/>
      <c r="J23" s="907"/>
      <c r="K23" s="908"/>
      <c r="L23" s="873"/>
      <c r="M23" s="223"/>
      <c r="P23" s="235" t="str">
        <f>IF(AND(L22="●",G23&lt;&gt;"✔"),"x","")</f>
        <v/>
      </c>
    </row>
    <row r="24" spans="1:16" ht="9" customHeight="1">
      <c r="A24" s="223"/>
      <c r="B24" s="970"/>
      <c r="C24" s="971"/>
      <c r="D24" s="972"/>
      <c r="E24" s="889"/>
      <c r="F24" s="890"/>
      <c r="G24" s="238"/>
      <c r="H24" s="914"/>
      <c r="I24" s="914"/>
      <c r="J24" s="914"/>
      <c r="K24" s="915"/>
      <c r="L24" s="874"/>
      <c r="M24" s="223"/>
      <c r="N24" s="234"/>
      <c r="O24" s="235"/>
      <c r="P24" s="235"/>
    </row>
    <row r="25" spans="1:16" ht="9" customHeight="1">
      <c r="A25" s="223"/>
      <c r="B25" s="970"/>
      <c r="C25" s="971"/>
      <c r="D25" s="972"/>
      <c r="E25" s="885"/>
      <c r="F25" s="886"/>
      <c r="G25" s="238"/>
      <c r="H25" s="905" t="s">
        <v>416</v>
      </c>
      <c r="I25" s="905"/>
      <c r="J25" s="905"/>
      <c r="K25" s="906"/>
      <c r="L25" s="872" t="str">
        <f>IF('別紙１（基本）'!$AL$22&lt;&gt;"o","",IF('別紙１（基本）'!$AL$21="特別確認申請",L22,"-"))</f>
        <v/>
      </c>
      <c r="M25" s="223"/>
      <c r="N25" s="234"/>
      <c r="O25" s="235"/>
      <c r="P25" s="235"/>
    </row>
    <row r="26" spans="1:16" ht="12" customHeight="1">
      <c r="A26" s="223"/>
      <c r="B26" s="970"/>
      <c r="C26" s="971"/>
      <c r="D26" s="972"/>
      <c r="E26" s="887"/>
      <c r="F26" s="888"/>
      <c r="G26" s="46"/>
      <c r="H26" s="907"/>
      <c r="I26" s="907"/>
      <c r="J26" s="907"/>
      <c r="K26" s="908"/>
      <c r="L26" s="873"/>
      <c r="M26" s="223"/>
      <c r="P26" s="235" t="str">
        <f>IF(AND(L25="●",G26&lt;&gt;"✔"),"x","")</f>
        <v/>
      </c>
    </row>
    <row r="27" spans="1:16" ht="9" customHeight="1">
      <c r="A27" s="223"/>
      <c r="B27" s="970"/>
      <c r="C27" s="971"/>
      <c r="D27" s="972"/>
      <c r="E27" s="887"/>
      <c r="F27" s="888"/>
      <c r="G27" s="238"/>
      <c r="H27" s="914"/>
      <c r="I27" s="914"/>
      <c r="J27" s="914"/>
      <c r="K27" s="915"/>
      <c r="L27" s="874"/>
      <c r="M27" s="223"/>
      <c r="N27" s="234"/>
      <c r="O27" s="235"/>
      <c r="P27" s="235"/>
    </row>
    <row r="28" spans="1:16" ht="9" customHeight="1">
      <c r="A28" s="223"/>
      <c r="B28" s="970"/>
      <c r="C28" s="971"/>
      <c r="D28" s="972"/>
      <c r="E28" s="885"/>
      <c r="F28" s="886"/>
      <c r="G28" s="238"/>
      <c r="H28" s="905" t="s">
        <v>417</v>
      </c>
      <c r="I28" s="905"/>
      <c r="J28" s="905"/>
      <c r="K28" s="906"/>
      <c r="L28" s="872" t="str">
        <f>IF(別紙３!$D$55="○","-",L16)</f>
        <v/>
      </c>
      <c r="M28" s="223"/>
      <c r="N28" s="234"/>
      <c r="O28" s="235"/>
      <c r="P28" s="235"/>
    </row>
    <row r="29" spans="1:16" ht="12" customHeight="1">
      <c r="A29" s="223"/>
      <c r="B29" s="970"/>
      <c r="C29" s="971"/>
      <c r="D29" s="972"/>
      <c r="E29" s="887"/>
      <c r="F29" s="888"/>
      <c r="G29" s="46"/>
      <c r="H29" s="907"/>
      <c r="I29" s="907"/>
      <c r="J29" s="907"/>
      <c r="K29" s="908"/>
      <c r="L29" s="873"/>
      <c r="M29" s="223"/>
      <c r="P29" s="235" t="str">
        <f>IF(AND(L28="●",G29&lt;&gt;"✔"),"x","")</f>
        <v/>
      </c>
    </row>
    <row r="30" spans="1:16" ht="9" customHeight="1">
      <c r="A30" s="223"/>
      <c r="B30" s="970"/>
      <c r="C30" s="971"/>
      <c r="D30" s="972"/>
      <c r="E30" s="887"/>
      <c r="F30" s="888"/>
      <c r="G30" s="238"/>
      <c r="H30" s="914"/>
      <c r="I30" s="914"/>
      <c r="J30" s="914"/>
      <c r="K30" s="915"/>
      <c r="L30" s="874"/>
      <c r="M30" s="223"/>
      <c r="N30" s="234"/>
      <c r="O30" s="235"/>
      <c r="P30" s="235"/>
    </row>
    <row r="31" spans="1:16" ht="9" customHeight="1">
      <c r="A31" s="223"/>
      <c r="B31" s="970"/>
      <c r="C31" s="971"/>
      <c r="D31" s="972"/>
      <c r="E31" s="885"/>
      <c r="F31" s="886"/>
      <c r="G31" s="238"/>
      <c r="H31" s="905" t="s">
        <v>418</v>
      </c>
      <c r="I31" s="905"/>
      <c r="J31" s="905"/>
      <c r="K31" s="906"/>
      <c r="L31" s="872" t="str">
        <f>IF('別紙１（基本）'!$AL$22&lt;&gt;"o","",IF('別紙１（基本）'!$AL$21="特別確認申請",L28,"-"))</f>
        <v/>
      </c>
      <c r="M31" s="223"/>
      <c r="N31" s="234"/>
      <c r="O31" s="235"/>
      <c r="P31" s="235"/>
    </row>
    <row r="32" spans="1:16" ht="12" customHeight="1">
      <c r="A32" s="223"/>
      <c r="B32" s="970"/>
      <c r="C32" s="971"/>
      <c r="D32" s="972"/>
      <c r="E32" s="887"/>
      <c r="F32" s="888"/>
      <c r="G32" s="46"/>
      <c r="H32" s="907"/>
      <c r="I32" s="907"/>
      <c r="J32" s="907"/>
      <c r="K32" s="908"/>
      <c r="L32" s="873"/>
      <c r="M32" s="223"/>
      <c r="P32" s="235" t="str">
        <f>IF(AND(L31="●",G32&lt;&gt;"✔"),"x","")</f>
        <v/>
      </c>
    </row>
    <row r="33" spans="1:16" ht="9" customHeight="1">
      <c r="A33" s="223"/>
      <c r="B33" s="970"/>
      <c r="C33" s="971"/>
      <c r="D33" s="972"/>
      <c r="E33" s="887"/>
      <c r="F33" s="888"/>
      <c r="G33" s="238"/>
      <c r="H33" s="909"/>
      <c r="I33" s="909"/>
      <c r="J33" s="909"/>
      <c r="K33" s="910"/>
      <c r="L33" s="911"/>
      <c r="M33" s="223"/>
      <c r="N33" s="234"/>
      <c r="O33" s="235"/>
      <c r="P33" s="235"/>
    </row>
    <row r="34" spans="1:16" ht="42" customHeight="1">
      <c r="A34" s="223"/>
      <c r="B34" s="970"/>
      <c r="C34" s="971"/>
      <c r="D34" s="972"/>
      <c r="E34" s="236" t="str">
        <f>IF(L34="○","☑","□")</f>
        <v>□</v>
      </c>
      <c r="F34" s="974" t="s">
        <v>419</v>
      </c>
      <c r="G34" s="974"/>
      <c r="H34" s="974"/>
      <c r="I34" s="877" t="str">
        <f>MID(別紙４!A5,2,200)</f>
        <v>新設事業所（類似事業所を有し、新設事業所に係る付加価値額が算出可能な場合）に係る事項（パターン２－イ）</v>
      </c>
      <c r="J34" s="877"/>
      <c r="K34" s="878"/>
      <c r="L34" s="237" t="str">
        <f>IF('別紙１（基本）'!$AL$22&lt;&gt;"o","",IF('別紙１（基本）'!$AL$23=2.1,"○","-"))</f>
        <v/>
      </c>
      <c r="M34" s="223"/>
      <c r="N34" s="234" t="str">
        <f ca="1">HYPERLINK("#"&amp;CELL("address",別紙４!$A$3),"（別紙４）へ移動")</f>
        <v>（別紙４）へ移動</v>
      </c>
      <c r="O34" s="235"/>
      <c r="P34" s="235"/>
    </row>
    <row r="35" spans="1:16" ht="9" customHeight="1">
      <c r="A35" s="223"/>
      <c r="B35" s="970"/>
      <c r="C35" s="971"/>
      <c r="D35" s="972"/>
      <c r="E35" s="885"/>
      <c r="F35" s="886"/>
      <c r="G35" s="241"/>
      <c r="H35" s="905" t="s">
        <v>420</v>
      </c>
      <c r="I35" s="905"/>
      <c r="J35" s="905"/>
      <c r="K35" s="906"/>
      <c r="L35" s="872" t="str">
        <f>IF('別紙１（基本）'!$AL$22&lt;&gt;"o","",IF(L34="○","●","-"))</f>
        <v/>
      </c>
      <c r="M35" s="223"/>
      <c r="N35" s="234"/>
      <c r="O35" s="235"/>
      <c r="P35" s="235"/>
    </row>
    <row r="36" spans="1:16" ht="12" customHeight="1">
      <c r="A36" s="223"/>
      <c r="B36" s="970"/>
      <c r="C36" s="971"/>
      <c r="D36" s="972"/>
      <c r="E36" s="887"/>
      <c r="F36" s="888"/>
      <c r="G36" s="46"/>
      <c r="H36" s="907"/>
      <c r="I36" s="907"/>
      <c r="J36" s="907"/>
      <c r="K36" s="908"/>
      <c r="L36" s="873"/>
      <c r="M36" s="223"/>
      <c r="P36" s="235" t="str">
        <f>IF(AND(L35="●",G36&lt;&gt;"✔"),"x","")</f>
        <v/>
      </c>
    </row>
    <row r="37" spans="1:16" ht="9" customHeight="1">
      <c r="A37" s="223"/>
      <c r="B37" s="970"/>
      <c r="C37" s="971"/>
      <c r="D37" s="972"/>
      <c r="E37" s="889"/>
      <c r="F37" s="890"/>
      <c r="G37" s="238"/>
      <c r="H37" s="914"/>
      <c r="I37" s="914"/>
      <c r="J37" s="914"/>
      <c r="K37" s="915"/>
      <c r="L37" s="874"/>
      <c r="M37" s="223"/>
      <c r="N37" s="234"/>
      <c r="O37" s="235"/>
      <c r="P37" s="235"/>
    </row>
    <row r="38" spans="1:16" ht="9" customHeight="1">
      <c r="A38" s="223"/>
      <c r="B38" s="970"/>
      <c r="C38" s="971"/>
      <c r="D38" s="972"/>
      <c r="E38" s="887"/>
      <c r="F38" s="888"/>
      <c r="G38" s="238"/>
      <c r="H38" s="905" t="s">
        <v>421</v>
      </c>
      <c r="I38" s="905"/>
      <c r="J38" s="905"/>
      <c r="K38" s="906"/>
      <c r="L38" s="873" t="str">
        <f>L35</f>
        <v/>
      </c>
      <c r="M38" s="223"/>
      <c r="N38" s="234"/>
      <c r="O38" s="235"/>
      <c r="P38" s="235"/>
    </row>
    <row r="39" spans="1:16" ht="12" customHeight="1">
      <c r="A39" s="223"/>
      <c r="B39" s="970"/>
      <c r="C39" s="971"/>
      <c r="D39" s="972"/>
      <c r="E39" s="887"/>
      <c r="F39" s="888"/>
      <c r="G39" s="46"/>
      <c r="H39" s="907"/>
      <c r="I39" s="907"/>
      <c r="J39" s="907"/>
      <c r="K39" s="908"/>
      <c r="L39" s="873"/>
      <c r="M39" s="223"/>
      <c r="P39" s="235" t="str">
        <f>IF(AND(L38="●",G39&lt;&gt;"✔"),"x","")</f>
        <v/>
      </c>
    </row>
    <row r="40" spans="1:16" ht="9" customHeight="1">
      <c r="A40" s="223"/>
      <c r="B40" s="970"/>
      <c r="C40" s="971"/>
      <c r="D40" s="972"/>
      <c r="E40" s="903"/>
      <c r="F40" s="904"/>
      <c r="G40" s="242"/>
      <c r="H40" s="909"/>
      <c r="I40" s="909"/>
      <c r="J40" s="909"/>
      <c r="K40" s="910"/>
      <c r="L40" s="911"/>
      <c r="M40" s="223"/>
      <c r="N40" s="234"/>
      <c r="O40" s="235"/>
      <c r="P40" s="235"/>
    </row>
    <row r="41" spans="1:16" ht="42" customHeight="1">
      <c r="A41" s="223"/>
      <c r="B41" s="970"/>
      <c r="C41" s="971"/>
      <c r="D41" s="972"/>
      <c r="E41" s="236" t="str">
        <f>IF(L41="○","☑","□")</f>
        <v>□</v>
      </c>
      <c r="F41" s="974" t="s">
        <v>422</v>
      </c>
      <c r="G41" s="974"/>
      <c r="H41" s="974"/>
      <c r="I41" s="877" t="str">
        <f>MID(SUBSTITUTE(別紙５!A5,"※",""),2,200)</f>
        <v>新設事業所又は新設法人に係る事項（パターン２－ロ又はパターン３）</v>
      </c>
      <c r="J41" s="877"/>
      <c r="K41" s="878"/>
      <c r="L41" s="237" t="str">
        <f>IF('別紙１（基本）'!$AL$22&lt;&gt;"o","",IF(OR('別紙１（基本）'!$AL$23=2.2,'別紙１（基本）'!$AL$23=3),"○","-"))</f>
        <v/>
      </c>
      <c r="M41" s="223"/>
      <c r="N41" s="234" t="str">
        <f ca="1">HYPERLINK("#"&amp;CELL("address",別紙５!$A$3),"（別紙５）へ移動")</f>
        <v>（別紙５）へ移動</v>
      </c>
      <c r="O41" s="235"/>
      <c r="P41" s="235"/>
    </row>
    <row r="42" spans="1:16" ht="9" customHeight="1">
      <c r="A42" s="223"/>
      <c r="B42" s="970"/>
      <c r="C42" s="971"/>
      <c r="D42" s="972"/>
      <c r="E42" s="885"/>
      <c r="F42" s="886"/>
      <c r="G42" s="238"/>
      <c r="H42" s="905" t="s">
        <v>423</v>
      </c>
      <c r="I42" s="905"/>
      <c r="J42" s="905"/>
      <c r="K42" s="906"/>
      <c r="L42" s="872" t="str">
        <f>IF('別紙１（基本）'!$AL$22&lt;&gt;"o","",IF(L41="○","●","-"))</f>
        <v/>
      </c>
      <c r="M42" s="223"/>
      <c r="N42" s="234"/>
      <c r="O42" s="235"/>
      <c r="P42" s="235"/>
    </row>
    <row r="43" spans="1:16" ht="12" customHeight="1">
      <c r="A43" s="223"/>
      <c r="B43" s="970"/>
      <c r="C43" s="971"/>
      <c r="D43" s="972"/>
      <c r="E43" s="887"/>
      <c r="F43" s="888"/>
      <c r="G43" s="46"/>
      <c r="H43" s="907"/>
      <c r="I43" s="907"/>
      <c r="J43" s="907"/>
      <c r="K43" s="908"/>
      <c r="L43" s="873"/>
      <c r="M43" s="223"/>
      <c r="P43" s="235" t="str">
        <f>IF(AND(L42="●",G43&lt;&gt;"✔"),"x","")</f>
        <v/>
      </c>
    </row>
    <row r="44" spans="1:16" ht="9" customHeight="1" thickBot="1">
      <c r="A44" s="223"/>
      <c r="B44" s="975"/>
      <c r="C44" s="976"/>
      <c r="D44" s="972"/>
      <c r="E44" s="887"/>
      <c r="F44" s="888"/>
      <c r="G44" s="243"/>
      <c r="H44" s="907"/>
      <c r="I44" s="907"/>
      <c r="J44" s="907"/>
      <c r="K44" s="908"/>
      <c r="L44" s="873"/>
      <c r="M44" s="223"/>
      <c r="N44" s="234"/>
      <c r="O44" s="235"/>
      <c r="P44" s="235"/>
    </row>
    <row r="45" spans="1:16" ht="18" customHeight="1">
      <c r="A45" s="223"/>
      <c r="B45" s="977"/>
      <c r="C45" s="244"/>
      <c r="D45" s="245"/>
      <c r="E45" s="881" t="str">
        <f>"認定を受けた"&amp;IFERROR(〔公表時は非表示〕貼付シート!B9,"")&amp;"（添付書類を含む）"</f>
        <v>認定を受けた＿＿＿＿＿＿措置実施計画（添付書類を含む）</v>
      </c>
      <c r="F45" s="881"/>
      <c r="G45" s="881"/>
      <c r="H45" s="881"/>
      <c r="I45" s="881"/>
      <c r="J45" s="881"/>
      <c r="K45" s="882"/>
      <c r="L45" s="891" t="s">
        <v>424</v>
      </c>
      <c r="M45" s="223"/>
      <c r="N45" s="234"/>
      <c r="O45" s="235"/>
      <c r="P45" s="235"/>
    </row>
    <row r="46" spans="1:16" ht="12" customHeight="1">
      <c r="A46" s="223"/>
      <c r="B46" s="970"/>
      <c r="C46" s="46"/>
      <c r="D46" s="246"/>
      <c r="E46" s="894"/>
      <c r="F46" s="894"/>
      <c r="G46" s="894"/>
      <c r="H46" s="894"/>
      <c r="I46" s="894"/>
      <c r="J46" s="894"/>
      <c r="K46" s="895"/>
      <c r="L46" s="892"/>
      <c r="M46" s="223"/>
    </row>
    <row r="47" spans="1:16" ht="18" customHeight="1" thickBot="1">
      <c r="A47" s="223"/>
      <c r="B47" s="975"/>
      <c r="C47" s="247"/>
      <c r="D47" s="248"/>
      <c r="E47" s="896"/>
      <c r="F47" s="896"/>
      <c r="G47" s="896"/>
      <c r="H47" s="896"/>
      <c r="I47" s="896"/>
      <c r="J47" s="896"/>
      <c r="K47" s="897"/>
      <c r="L47" s="893"/>
      <c r="M47" s="223"/>
      <c r="N47" s="234"/>
      <c r="O47" s="235"/>
      <c r="P47" s="235"/>
    </row>
    <row r="48" spans="1:16" ht="18" customHeight="1">
      <c r="A48" s="223"/>
      <c r="B48" s="977"/>
      <c r="C48" s="249"/>
      <c r="D48" s="245"/>
      <c r="E48" s="978" t="s">
        <v>425</v>
      </c>
      <c r="F48" s="978"/>
      <c r="G48" s="978"/>
      <c r="H48" s="978"/>
      <c r="I48" s="978"/>
      <c r="J48" s="978"/>
      <c r="K48" s="979"/>
      <c r="L48" s="891" t="s">
        <v>424</v>
      </c>
      <c r="M48" s="223"/>
      <c r="N48" s="234"/>
      <c r="O48" s="235"/>
      <c r="P48" s="235"/>
    </row>
    <row r="49" spans="1:16" ht="12" customHeight="1">
      <c r="A49" s="223"/>
      <c r="B49" s="970"/>
      <c r="C49" s="46"/>
      <c r="D49" s="246"/>
      <c r="E49" s="980"/>
      <c r="F49" s="980"/>
      <c r="G49" s="980"/>
      <c r="H49" s="980"/>
      <c r="I49" s="980"/>
      <c r="J49" s="980"/>
      <c r="K49" s="981"/>
      <c r="L49" s="892"/>
      <c r="M49" s="223"/>
    </row>
    <row r="50" spans="1:16" ht="18" customHeight="1" thickBot="1">
      <c r="A50" s="223"/>
      <c r="B50" s="975"/>
      <c r="C50" s="247"/>
      <c r="D50" s="248"/>
      <c r="E50" s="982"/>
      <c r="F50" s="982"/>
      <c r="G50" s="982"/>
      <c r="H50" s="982"/>
      <c r="I50" s="982"/>
      <c r="J50" s="982"/>
      <c r="K50" s="983"/>
      <c r="L50" s="893"/>
      <c r="M50" s="223"/>
      <c r="N50" s="234"/>
      <c r="O50" s="235"/>
      <c r="P50" s="235"/>
    </row>
    <row r="51" spans="1:16" ht="18" customHeight="1">
      <c r="A51" s="223"/>
      <c r="B51" s="223"/>
      <c r="C51" s="223"/>
      <c r="D51" s="223"/>
      <c r="E51" s="223"/>
      <c r="F51" s="223"/>
      <c r="G51" s="223"/>
      <c r="H51" s="223"/>
      <c r="I51" s="224"/>
      <c r="J51" s="224"/>
      <c r="K51" s="224"/>
      <c r="L51" s="227"/>
      <c r="M51" s="223"/>
    </row>
  </sheetData>
  <sheetProtection algorithmName="SHA-512" hashValue="+9ewETfMl1fF3pxCETUchNa2gt45RDUsaU1MJjtr/QX9aiD0u5JKgpKCEMvURgzfxMtFTCGaplrO164+IFfN6g==" saltValue="HhWZq11jb2lfEHPHsZjk7A==" spinCount="100000" sheet="1" objects="1" scenarios="1"/>
  <mergeCells count="52">
    <mergeCell ref="L35:L37"/>
    <mergeCell ref="L38:L40"/>
    <mergeCell ref="H42:K44"/>
    <mergeCell ref="B8:L10"/>
    <mergeCell ref="H35:K37"/>
    <mergeCell ref="H16:K18"/>
    <mergeCell ref="H19:K21"/>
    <mergeCell ref="H31:K33"/>
    <mergeCell ref="H28:K30"/>
    <mergeCell ref="H25:K27"/>
    <mergeCell ref="H22:K24"/>
    <mergeCell ref="E22:F24"/>
    <mergeCell ref="E42:F44"/>
    <mergeCell ref="L22:L24"/>
    <mergeCell ref="F41:H41"/>
    <mergeCell ref="I13:K13"/>
    <mergeCell ref="L48:L50"/>
    <mergeCell ref="L45:L47"/>
    <mergeCell ref="E48:K50"/>
    <mergeCell ref="E45:K47"/>
    <mergeCell ref="B11:K11"/>
    <mergeCell ref="B13:D44"/>
    <mergeCell ref="B12:C12"/>
    <mergeCell ref="B48:B50"/>
    <mergeCell ref="B45:B47"/>
    <mergeCell ref="L42:L44"/>
    <mergeCell ref="E35:F37"/>
    <mergeCell ref="E38:F40"/>
    <mergeCell ref="H38:K40"/>
    <mergeCell ref="L31:L33"/>
    <mergeCell ref="L28:L30"/>
    <mergeCell ref="L25:L27"/>
    <mergeCell ref="I34:K34"/>
    <mergeCell ref="I41:K41"/>
    <mergeCell ref="E16:F18"/>
    <mergeCell ref="F34:H34"/>
    <mergeCell ref="E25:F27"/>
    <mergeCell ref="E28:F30"/>
    <mergeCell ref="E31:F33"/>
    <mergeCell ref="E19:F21"/>
    <mergeCell ref="F15:H15"/>
    <mergeCell ref="F14:H14"/>
    <mergeCell ref="L16:L18"/>
    <mergeCell ref="L19:L21"/>
    <mergeCell ref="K3:L3"/>
    <mergeCell ref="I15:K15"/>
    <mergeCell ref="I14:K14"/>
    <mergeCell ref="E12:K12"/>
    <mergeCell ref="A5:L5"/>
    <mergeCell ref="A4:B4"/>
    <mergeCell ref="B7:L7"/>
    <mergeCell ref="F13:H13"/>
  </mergeCells>
  <phoneticPr fontId="2"/>
  <dataValidations count="1">
    <dataValidation type="list" allowBlank="1" showInputMessage="1" showErrorMessage="1" sqref="C46 C49 G17 G20 G23 G26 G29 G32 G36 G39 G43" xr:uid="{00000000-0002-0000-0B00-000000000000}">
      <formula1>"✔,　"</formula1>
    </dataValidation>
  </dataValidations>
  <printOptions horizontalCentered="1"/>
  <pageMargins left="0.70866141732283472" right="0.70866141732283472" top="0.74803149606299213" bottom="0.55118110236220474" header="0.31496062992125984" footer="0.31496062992125984"/>
  <pageSetup paperSize="9" scale="87" orientation="portrait" blackAndWhite="1" r:id="rId1"/>
  <ignoredErrors>
    <ignoredError sqref="L22:L24 L26:L30"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21"/>
  <sheetViews>
    <sheetView showGridLines="0" zoomScaleNormal="100" workbookViewId="0">
      <pane ySplit="4" topLeftCell="A5" activePane="bottomLeft" state="frozen"/>
      <selection pane="bottomLeft"/>
    </sheetView>
  </sheetViews>
  <sheetFormatPr defaultColWidth="8.7109375" defaultRowHeight="18" customHeight="1"/>
  <cols>
    <col min="1" max="1" width="2.42578125" style="347" customWidth="1"/>
    <col min="2" max="2" width="17.7109375" style="347" customWidth="1"/>
    <col min="3" max="3" width="7.28515625" style="347" customWidth="1"/>
    <col min="4" max="4" width="2.7109375" style="347" customWidth="1"/>
    <col min="5" max="5" width="4.42578125" style="347" customWidth="1"/>
    <col min="6" max="6" width="2.7109375" style="347" customWidth="1"/>
    <col min="7" max="7" width="4.42578125" style="347" customWidth="1"/>
    <col min="8" max="8" width="2.7109375" style="347" customWidth="1"/>
    <col min="9" max="9" width="7.28515625" style="347" customWidth="1"/>
    <col min="10" max="10" width="2.7109375" style="347" customWidth="1"/>
    <col min="11" max="11" width="4.42578125" style="347" customWidth="1"/>
    <col min="12" max="12" width="2.7109375" style="347" customWidth="1"/>
    <col min="13" max="13" width="4.42578125" style="347" customWidth="1"/>
    <col min="14" max="16" width="2.7109375" style="347" customWidth="1"/>
    <col min="17" max="17" width="17.7109375" style="347" customWidth="1"/>
    <col min="18" max="18" width="17.7109375" style="347" hidden="1" customWidth="1"/>
    <col min="19" max="19" width="3.5703125" style="347" hidden="1" customWidth="1"/>
    <col min="20" max="21" width="16.28515625" style="347" hidden="1" customWidth="1"/>
    <col min="22" max="22" width="5.5703125" style="347" hidden="1" customWidth="1"/>
    <col min="23" max="23" width="18.42578125" style="347" hidden="1" customWidth="1"/>
    <col min="24" max="24" width="0" style="347" hidden="1" customWidth="1"/>
    <col min="25" max="16384" width="8.7109375" style="347"/>
  </cols>
  <sheetData>
    <row r="1" spans="1:37" s="353" customFormat="1" ht="15" customHeight="1">
      <c r="A1" s="96"/>
      <c r="B1" s="257"/>
      <c r="C1" s="96"/>
      <c r="D1" s="96"/>
      <c r="E1" s="96"/>
      <c r="F1" s="258"/>
      <c r="G1" s="96"/>
      <c r="H1" s="96"/>
      <c r="I1" s="96"/>
      <c r="J1" s="96"/>
      <c r="K1" s="96"/>
      <c r="L1" s="96"/>
      <c r="M1" s="96"/>
      <c r="N1" s="96"/>
      <c r="O1" s="96"/>
      <c r="AH1" s="354"/>
      <c r="AI1" s="355"/>
      <c r="AJ1" s="354"/>
      <c r="AK1" s="354"/>
    </row>
    <row r="2" spans="1:37" s="353" customFormat="1" ht="13.15">
      <c r="A2" s="96"/>
      <c r="B2" s="257"/>
      <c r="C2" s="475"/>
      <c r="D2" s="475"/>
      <c r="E2" s="475"/>
      <c r="F2" s="475"/>
      <c r="G2" s="475"/>
      <c r="H2" s="475"/>
      <c r="I2" s="475"/>
      <c r="J2" s="475"/>
      <c r="K2" s="475"/>
      <c r="L2" s="475"/>
      <c r="M2" s="96"/>
      <c r="N2" s="96"/>
      <c r="O2" s="96"/>
      <c r="AH2" s="354"/>
      <c r="AI2" s="355"/>
      <c r="AJ2" s="354"/>
      <c r="AK2" s="354"/>
    </row>
    <row r="3" spans="1:37" s="353" customFormat="1" ht="19.149999999999999">
      <c r="A3" s="96"/>
      <c r="B3" s="257"/>
      <c r="C3" s="96"/>
      <c r="D3" s="96"/>
      <c r="E3" s="96"/>
      <c r="F3" s="261"/>
      <c r="G3" s="261"/>
      <c r="H3" s="96"/>
      <c r="I3" s="96"/>
      <c r="J3" s="96"/>
      <c r="K3" s="96"/>
      <c r="L3" s="96"/>
      <c r="M3" s="96"/>
      <c r="N3" s="96"/>
      <c r="O3" s="96"/>
      <c r="AH3" s="354"/>
      <c r="AI3" s="355"/>
      <c r="AJ3" s="354"/>
      <c r="AK3" s="354"/>
    </row>
    <row r="4" spans="1:37" s="353" customFormat="1" ht="15" customHeight="1">
      <c r="A4" s="96"/>
      <c r="B4" s="257"/>
      <c r="C4" s="96"/>
      <c r="D4" s="96"/>
      <c r="E4" s="96"/>
      <c r="F4" s="258"/>
      <c r="G4" s="96"/>
      <c r="H4" s="96"/>
      <c r="I4" s="96"/>
      <c r="J4" s="96"/>
      <c r="K4" s="96"/>
      <c r="L4" s="96"/>
      <c r="M4" s="96"/>
      <c r="N4" s="96"/>
      <c r="O4" s="96"/>
      <c r="AH4" s="354"/>
      <c r="AI4" s="355"/>
      <c r="AJ4" s="354"/>
      <c r="AK4" s="354"/>
    </row>
    <row r="5" spans="1:37" ht="18" customHeight="1">
      <c r="A5"/>
      <c r="B5" s="90" t="s">
        <v>426</v>
      </c>
      <c r="C5"/>
      <c r="D5"/>
      <c r="E5"/>
      <c r="F5"/>
      <c r="G5"/>
      <c r="H5"/>
      <c r="I5"/>
      <c r="J5"/>
      <c r="K5"/>
      <c r="L5"/>
      <c r="M5"/>
      <c r="N5"/>
      <c r="O5"/>
    </row>
    <row r="6" spans="1:37" ht="18" customHeight="1">
      <c r="A6"/>
      <c r="B6" s="917" t="s">
        <v>427</v>
      </c>
      <c r="C6" s="917"/>
      <c r="D6" s="917"/>
      <c r="E6" s="917"/>
      <c r="F6" s="917"/>
      <c r="G6" s="917"/>
      <c r="H6" s="917"/>
      <c r="I6" s="917"/>
      <c r="J6" s="917"/>
      <c r="K6" s="917"/>
      <c r="L6" s="917"/>
      <c r="M6" s="917"/>
      <c r="N6" s="917"/>
      <c r="O6" s="358"/>
    </row>
    <row r="7" spans="1:37" ht="18" customHeight="1">
      <c r="A7"/>
      <c r="B7" s="917"/>
      <c r="C7" s="917"/>
      <c r="D7" s="917"/>
      <c r="E7" s="917"/>
      <c r="F7" s="917"/>
      <c r="G7" s="917"/>
      <c r="H7" s="917"/>
      <c r="I7" s="917"/>
      <c r="J7" s="917"/>
      <c r="K7" s="917"/>
      <c r="L7" s="917"/>
      <c r="M7" s="917"/>
      <c r="N7" s="917"/>
      <c r="O7" s="358"/>
    </row>
    <row r="8" spans="1:37" ht="18" customHeight="1">
      <c r="A8"/>
      <c r="B8"/>
      <c r="C8"/>
      <c r="D8"/>
      <c r="E8"/>
      <c r="F8"/>
      <c r="G8"/>
      <c r="H8"/>
      <c r="I8"/>
      <c r="J8"/>
      <c r="K8"/>
      <c r="L8"/>
      <c r="M8"/>
      <c r="N8"/>
      <c r="O8" s="358"/>
    </row>
    <row r="9" spans="1:37" ht="18" customHeight="1">
      <c r="A9"/>
      <c r="B9" s="351"/>
      <c r="C9" s="916" t="s">
        <v>428</v>
      </c>
      <c r="D9" s="916"/>
      <c r="E9" s="916"/>
      <c r="F9" s="916"/>
      <c r="G9" s="916"/>
      <c r="H9" s="916"/>
      <c r="I9" s="916" t="s">
        <v>429</v>
      </c>
      <c r="J9" s="916"/>
      <c r="K9" s="916"/>
      <c r="L9" s="916"/>
      <c r="M9" s="916"/>
      <c r="N9" s="916"/>
      <c r="O9" s="358"/>
      <c r="T9" s="347" t="s">
        <v>428</v>
      </c>
      <c r="U9" s="347" t="s">
        <v>430</v>
      </c>
      <c r="V9" s="347" t="s">
        <v>29</v>
      </c>
      <c r="W9" s="347" t="s">
        <v>9</v>
      </c>
    </row>
    <row r="10" spans="1:37" ht="18" customHeight="1">
      <c r="A10"/>
      <c r="B10" s="352" t="s">
        <v>431</v>
      </c>
      <c r="C10" s="332"/>
      <c r="D10" s="348" t="s">
        <v>105</v>
      </c>
      <c r="E10" s="333"/>
      <c r="F10" s="348" t="s">
        <v>106</v>
      </c>
      <c r="G10" s="333"/>
      <c r="H10" s="349" t="s">
        <v>107</v>
      </c>
      <c r="I10" s="332"/>
      <c r="J10" s="348" t="s">
        <v>105</v>
      </c>
      <c r="K10" s="333"/>
      <c r="L10" s="348" t="s">
        <v>106</v>
      </c>
      <c r="M10" s="333"/>
      <c r="N10" s="349" t="s">
        <v>107</v>
      </c>
      <c r="O10" s="358"/>
      <c r="Q10" s="356" t="str">
        <f>IF(AND(T10&lt;&gt;"",U10&lt;&gt;""),"","←記載してください。")</f>
        <v>←記載してください。</v>
      </c>
      <c r="S10" s="347">
        <v>0</v>
      </c>
      <c r="T10" s="381" t="str">
        <f>IF(AND(C10&lt;&gt;"",E10&lt;&gt;"",G10&lt;&gt;""),DATE(C10,E10,G10),"")</f>
        <v/>
      </c>
      <c r="U10" s="381" t="str">
        <f t="shared" ref="U10:U20" si="0">IF(AND(I10&lt;&gt;"",K10&lt;&gt;"",M10&lt;&gt;""),DATE(I10,K10,M10),"")</f>
        <v/>
      </c>
      <c r="V10" s="347" t="str">
        <f t="shared" ref="V10:V20" si="1">IF(U10="","",DATEDIF(T10,U10+1,"m"))</f>
        <v/>
      </c>
      <c r="W10" s="357"/>
    </row>
    <row r="11" spans="1:37" ht="18" customHeight="1">
      <c r="A11"/>
      <c r="B11" s="352" t="s">
        <v>432</v>
      </c>
      <c r="C11" s="350" t="str">
        <f>IF(T11="","",YEAR(T11))</f>
        <v/>
      </c>
      <c r="D11" s="348" t="s">
        <v>105</v>
      </c>
      <c r="E11" s="348" t="str">
        <f t="shared" ref="E11:E20" si="2">IF(T11="","",MONTH(T11))</f>
        <v/>
      </c>
      <c r="F11" s="348" t="s">
        <v>106</v>
      </c>
      <c r="G11" s="348" t="str">
        <f t="shared" ref="G11:G20" si="3">IF(T11="","",DAY(T11))</f>
        <v/>
      </c>
      <c r="H11" s="349" t="s">
        <v>107</v>
      </c>
      <c r="I11" s="332"/>
      <c r="J11" s="348" t="s">
        <v>105</v>
      </c>
      <c r="K11" s="333"/>
      <c r="L11" s="348" t="s">
        <v>106</v>
      </c>
      <c r="M11" s="333"/>
      <c r="N11" s="349" t="s">
        <v>107</v>
      </c>
      <c r="O11"/>
      <c r="Q11" s="356" t="str">
        <f>IF(OR(Q10&lt;&gt;"",U11&lt;&gt;""),"","←記載してください。")</f>
        <v/>
      </c>
      <c r="S11" s="347">
        <v>1</v>
      </c>
      <c r="T11" s="381" t="str">
        <f t="shared" ref="T11:T20" si="4">IF(OR(U10="",W10="措置終了"&amp;CHAR(10)&amp;"事業年度"),"",U10+1)</f>
        <v/>
      </c>
      <c r="U11" s="381" t="str">
        <f t="shared" si="0"/>
        <v/>
      </c>
      <c r="V11" s="347" t="str">
        <f t="shared" si="1"/>
        <v/>
      </c>
      <c r="W11" s="357"/>
    </row>
    <row r="12" spans="1:37" ht="18" customHeight="1">
      <c r="A12"/>
      <c r="B12" s="352" t="s">
        <v>433</v>
      </c>
      <c r="C12" s="350" t="str">
        <f t="shared" ref="C12:C20" si="5">IF(T12="","",YEAR(T12))</f>
        <v/>
      </c>
      <c r="D12" s="348" t="s">
        <v>105</v>
      </c>
      <c r="E12" s="348" t="str">
        <f t="shared" si="2"/>
        <v/>
      </c>
      <c r="F12" s="348" t="s">
        <v>106</v>
      </c>
      <c r="G12" s="348" t="str">
        <f t="shared" si="3"/>
        <v/>
      </c>
      <c r="H12" s="349" t="s">
        <v>107</v>
      </c>
      <c r="I12" s="332"/>
      <c r="J12" s="348" t="s">
        <v>105</v>
      </c>
      <c r="K12" s="333"/>
      <c r="L12" s="348" t="s">
        <v>106</v>
      </c>
      <c r="M12" s="333"/>
      <c r="N12" s="349" t="s">
        <v>107</v>
      </c>
      <c r="O12"/>
      <c r="Q12" s="356" t="str">
        <f>IF(U12&lt;&gt;"",IF(T12="","←記載不要です。",""),IF(T12="","","←記載してください。"))</f>
        <v/>
      </c>
      <c r="S12" s="347">
        <v>2</v>
      </c>
      <c r="T12" s="381" t="str">
        <f t="shared" si="4"/>
        <v/>
      </c>
      <c r="U12" s="381" t="str">
        <f t="shared" si="0"/>
        <v/>
      </c>
      <c r="V12" s="347" t="str">
        <f t="shared" si="1"/>
        <v/>
      </c>
      <c r="W12" s="357" t="str">
        <f>IF(AND(T12&lt;='別紙１（基本）'!$AL$12,'別紙１（基本）'!$AL$12&lt;=U12),"措置終了"&amp;CHAR(10)&amp;"事業年度",IF(U12&lt;&gt;"",S12,""))</f>
        <v/>
      </c>
    </row>
    <row r="13" spans="1:37" ht="18" customHeight="1">
      <c r="A13"/>
      <c r="B13" s="352" t="s">
        <v>434</v>
      </c>
      <c r="C13" s="350" t="str">
        <f t="shared" si="5"/>
        <v/>
      </c>
      <c r="D13" s="348" t="s">
        <v>105</v>
      </c>
      <c r="E13" s="348" t="str">
        <f t="shared" si="2"/>
        <v/>
      </c>
      <c r="F13" s="348" t="s">
        <v>106</v>
      </c>
      <c r="G13" s="348" t="str">
        <f t="shared" si="3"/>
        <v/>
      </c>
      <c r="H13" s="349" t="s">
        <v>107</v>
      </c>
      <c r="I13" s="332"/>
      <c r="J13" s="348" t="s">
        <v>105</v>
      </c>
      <c r="K13" s="333"/>
      <c r="L13" s="348" t="s">
        <v>106</v>
      </c>
      <c r="M13" s="333"/>
      <c r="N13" s="349" t="s">
        <v>107</v>
      </c>
      <c r="O13"/>
      <c r="Q13" s="356" t="str">
        <f t="shared" ref="Q13:Q20" si="6">IF(U13&lt;&gt;"",IF(T13="","←記載不要です。",""),IF(T13="","","←記載してください。"))</f>
        <v/>
      </c>
      <c r="S13" s="347">
        <v>3</v>
      </c>
      <c r="T13" s="381" t="str">
        <f t="shared" si="4"/>
        <v/>
      </c>
      <c r="U13" s="381" t="str">
        <f t="shared" si="0"/>
        <v/>
      </c>
      <c r="V13" s="347" t="str">
        <f t="shared" si="1"/>
        <v/>
      </c>
      <c r="W13" s="357" t="str">
        <f>IF(AND(T13&lt;='別紙１（基本）'!$AL$12,'別紙１（基本）'!$AL$12&lt;=U13),"措置終了"&amp;CHAR(10)&amp;"事業年度",IF(U13&lt;&gt;"",S13,""))</f>
        <v/>
      </c>
    </row>
    <row r="14" spans="1:37" ht="18" customHeight="1">
      <c r="A14"/>
      <c r="B14" s="352" t="s">
        <v>435</v>
      </c>
      <c r="C14" s="350" t="str">
        <f t="shared" si="5"/>
        <v/>
      </c>
      <c r="D14" s="348" t="s">
        <v>105</v>
      </c>
      <c r="E14" s="348" t="str">
        <f t="shared" si="2"/>
        <v/>
      </c>
      <c r="F14" s="348" t="s">
        <v>106</v>
      </c>
      <c r="G14" s="348" t="str">
        <f t="shared" si="3"/>
        <v/>
      </c>
      <c r="H14" s="349" t="s">
        <v>107</v>
      </c>
      <c r="I14" s="332"/>
      <c r="J14" s="348" t="s">
        <v>105</v>
      </c>
      <c r="K14" s="333"/>
      <c r="L14" s="348" t="s">
        <v>106</v>
      </c>
      <c r="M14" s="333"/>
      <c r="N14" s="349" t="s">
        <v>107</v>
      </c>
      <c r="O14"/>
      <c r="Q14" s="356" t="str">
        <f t="shared" si="6"/>
        <v/>
      </c>
      <c r="S14" s="347">
        <v>4</v>
      </c>
      <c r="T14" s="381" t="str">
        <f t="shared" si="4"/>
        <v/>
      </c>
      <c r="U14" s="381" t="str">
        <f t="shared" si="0"/>
        <v/>
      </c>
      <c r="V14" s="347" t="str">
        <f t="shared" si="1"/>
        <v/>
      </c>
      <c r="W14" s="357" t="str">
        <f>IF(AND(T14&lt;='別紙１（基本）'!$AL$12,'別紙１（基本）'!$AL$12&lt;=U14),"措置終了"&amp;CHAR(10)&amp;"事業年度",IF(U14&lt;&gt;"",S14,""))</f>
        <v/>
      </c>
    </row>
    <row r="15" spans="1:37" ht="18" customHeight="1">
      <c r="A15"/>
      <c r="B15" s="352" t="s">
        <v>436</v>
      </c>
      <c r="C15" s="350" t="str">
        <f t="shared" si="5"/>
        <v/>
      </c>
      <c r="D15" s="348" t="s">
        <v>105</v>
      </c>
      <c r="E15" s="348" t="str">
        <f t="shared" si="2"/>
        <v/>
      </c>
      <c r="F15" s="348" t="s">
        <v>106</v>
      </c>
      <c r="G15" s="348" t="str">
        <f t="shared" si="3"/>
        <v/>
      </c>
      <c r="H15" s="349" t="s">
        <v>107</v>
      </c>
      <c r="I15" s="332"/>
      <c r="J15" s="348" t="s">
        <v>105</v>
      </c>
      <c r="K15" s="333"/>
      <c r="L15" s="348" t="s">
        <v>106</v>
      </c>
      <c r="M15" s="333"/>
      <c r="N15" s="349" t="s">
        <v>107</v>
      </c>
      <c r="O15"/>
      <c r="Q15" s="356" t="str">
        <f t="shared" si="6"/>
        <v/>
      </c>
      <c r="S15" s="347">
        <v>5</v>
      </c>
      <c r="T15" s="381" t="str">
        <f t="shared" si="4"/>
        <v/>
      </c>
      <c r="U15" s="381" t="str">
        <f t="shared" si="0"/>
        <v/>
      </c>
      <c r="V15" s="347" t="str">
        <f t="shared" si="1"/>
        <v/>
      </c>
      <c r="W15" s="357" t="str">
        <f>IF(AND(T15&lt;='別紙１（基本）'!$AL$12,'別紙１（基本）'!$AL$12&lt;=U15),"措置終了"&amp;CHAR(10)&amp;"事業年度",IF(U15&lt;&gt;"",S15,""))</f>
        <v/>
      </c>
    </row>
    <row r="16" spans="1:37" ht="18" customHeight="1">
      <c r="A16"/>
      <c r="B16" s="352" t="s">
        <v>437</v>
      </c>
      <c r="C16" s="350" t="str">
        <f t="shared" si="5"/>
        <v/>
      </c>
      <c r="D16" s="348" t="s">
        <v>105</v>
      </c>
      <c r="E16" s="348" t="str">
        <f t="shared" si="2"/>
        <v/>
      </c>
      <c r="F16" s="348" t="s">
        <v>106</v>
      </c>
      <c r="G16" s="348" t="str">
        <f t="shared" si="3"/>
        <v/>
      </c>
      <c r="H16" s="349" t="s">
        <v>107</v>
      </c>
      <c r="I16" s="332"/>
      <c r="J16" s="348" t="s">
        <v>105</v>
      </c>
      <c r="K16" s="333"/>
      <c r="L16" s="348" t="s">
        <v>106</v>
      </c>
      <c r="M16" s="333"/>
      <c r="N16" s="349" t="s">
        <v>107</v>
      </c>
      <c r="O16"/>
      <c r="Q16" s="356" t="str">
        <f t="shared" si="6"/>
        <v/>
      </c>
      <c r="S16" s="347">
        <v>6</v>
      </c>
      <c r="T16" s="381" t="str">
        <f t="shared" si="4"/>
        <v/>
      </c>
      <c r="U16" s="381" t="str">
        <f t="shared" si="0"/>
        <v/>
      </c>
      <c r="V16" s="347" t="str">
        <f t="shared" si="1"/>
        <v/>
      </c>
      <c r="W16" s="357" t="str">
        <f>IF(AND(T16&lt;='別紙１（基本）'!$AL$12,'別紙１（基本）'!$AL$12&lt;=U16),"措置終了"&amp;CHAR(10)&amp;"事業年度",IF(U16&lt;&gt;"",S16,""))</f>
        <v/>
      </c>
    </row>
    <row r="17" spans="1:23" ht="18" customHeight="1">
      <c r="A17"/>
      <c r="B17" s="352" t="s">
        <v>438</v>
      </c>
      <c r="C17" s="350" t="str">
        <f t="shared" si="5"/>
        <v/>
      </c>
      <c r="D17" s="348" t="s">
        <v>105</v>
      </c>
      <c r="E17" s="348" t="str">
        <f t="shared" si="2"/>
        <v/>
      </c>
      <c r="F17" s="348" t="s">
        <v>106</v>
      </c>
      <c r="G17" s="348" t="str">
        <f t="shared" si="3"/>
        <v/>
      </c>
      <c r="H17" s="349" t="s">
        <v>107</v>
      </c>
      <c r="I17" s="332"/>
      <c r="J17" s="348" t="s">
        <v>105</v>
      </c>
      <c r="K17" s="333"/>
      <c r="L17" s="348" t="s">
        <v>106</v>
      </c>
      <c r="M17" s="333"/>
      <c r="N17" s="349" t="s">
        <v>107</v>
      </c>
      <c r="O17"/>
      <c r="Q17" s="356" t="str">
        <f t="shared" si="6"/>
        <v/>
      </c>
      <c r="S17" s="347">
        <v>7</v>
      </c>
      <c r="T17" s="381" t="str">
        <f t="shared" si="4"/>
        <v/>
      </c>
      <c r="U17" s="381" t="str">
        <f t="shared" si="0"/>
        <v/>
      </c>
      <c r="V17" s="347" t="str">
        <f t="shared" si="1"/>
        <v/>
      </c>
      <c r="W17" s="357" t="str">
        <f>IF(AND(T17&lt;='別紙１（基本）'!$AL$12,'別紙１（基本）'!$AL$12&lt;=U17),"措置終了"&amp;CHAR(10)&amp;"事業年度",IF(U17&lt;&gt;"",S17,""))</f>
        <v/>
      </c>
    </row>
    <row r="18" spans="1:23" ht="18" customHeight="1">
      <c r="A18"/>
      <c r="B18" s="352" t="s">
        <v>439</v>
      </c>
      <c r="C18" s="350" t="str">
        <f t="shared" si="5"/>
        <v/>
      </c>
      <c r="D18" s="348" t="s">
        <v>105</v>
      </c>
      <c r="E18" s="348" t="str">
        <f t="shared" si="2"/>
        <v/>
      </c>
      <c r="F18" s="348" t="s">
        <v>106</v>
      </c>
      <c r="G18" s="348" t="str">
        <f t="shared" si="3"/>
        <v/>
      </c>
      <c r="H18" s="349" t="s">
        <v>107</v>
      </c>
      <c r="I18" s="332"/>
      <c r="J18" s="348" t="s">
        <v>105</v>
      </c>
      <c r="K18" s="333"/>
      <c r="L18" s="348" t="s">
        <v>106</v>
      </c>
      <c r="M18" s="333"/>
      <c r="N18" s="349" t="s">
        <v>107</v>
      </c>
      <c r="O18"/>
      <c r="Q18" s="356" t="str">
        <f t="shared" si="6"/>
        <v/>
      </c>
      <c r="S18" s="347">
        <v>8</v>
      </c>
      <c r="T18" s="381" t="str">
        <f t="shared" si="4"/>
        <v/>
      </c>
      <c r="U18" s="381" t="str">
        <f t="shared" si="0"/>
        <v/>
      </c>
      <c r="V18" s="347" t="str">
        <f t="shared" si="1"/>
        <v/>
      </c>
      <c r="W18" s="357" t="str">
        <f>IF(AND(T18&lt;='別紙１（基本）'!$AL$12,'別紙１（基本）'!$AL$12&lt;=U18),"措置終了"&amp;CHAR(10)&amp;"事業年度",IF(U18&lt;&gt;"",S18,""))</f>
        <v/>
      </c>
    </row>
    <row r="19" spans="1:23" ht="18" customHeight="1">
      <c r="A19"/>
      <c r="B19" s="352" t="s">
        <v>440</v>
      </c>
      <c r="C19" s="350" t="str">
        <f t="shared" si="5"/>
        <v/>
      </c>
      <c r="D19" s="348" t="s">
        <v>105</v>
      </c>
      <c r="E19" s="348" t="str">
        <f t="shared" si="2"/>
        <v/>
      </c>
      <c r="F19" s="348" t="s">
        <v>106</v>
      </c>
      <c r="G19" s="348" t="str">
        <f t="shared" si="3"/>
        <v/>
      </c>
      <c r="H19" s="349" t="s">
        <v>107</v>
      </c>
      <c r="I19" s="332"/>
      <c r="J19" s="348" t="s">
        <v>105</v>
      </c>
      <c r="K19" s="333"/>
      <c r="L19" s="348" t="s">
        <v>106</v>
      </c>
      <c r="M19" s="333"/>
      <c r="N19" s="349" t="s">
        <v>107</v>
      </c>
      <c r="O19"/>
      <c r="Q19" s="356" t="str">
        <f t="shared" si="6"/>
        <v/>
      </c>
      <c r="S19" s="347">
        <v>9</v>
      </c>
      <c r="T19" s="381" t="str">
        <f t="shared" si="4"/>
        <v/>
      </c>
      <c r="U19" s="381" t="str">
        <f t="shared" si="0"/>
        <v/>
      </c>
      <c r="V19" s="347" t="str">
        <f t="shared" si="1"/>
        <v/>
      </c>
      <c r="W19" s="357" t="str">
        <f>IF(AND(T19&lt;='別紙１（基本）'!$AL$12,'別紙１（基本）'!$AL$12&lt;=U19),"措置終了"&amp;CHAR(10)&amp;"事業年度",IF(U19&lt;&gt;"",S19,""))</f>
        <v/>
      </c>
    </row>
    <row r="20" spans="1:23" ht="18" customHeight="1">
      <c r="A20"/>
      <c r="B20" s="352" t="s">
        <v>441</v>
      </c>
      <c r="C20" s="350" t="str">
        <f t="shared" si="5"/>
        <v/>
      </c>
      <c r="D20" s="348" t="s">
        <v>105</v>
      </c>
      <c r="E20" s="348" t="str">
        <f t="shared" si="2"/>
        <v/>
      </c>
      <c r="F20" s="348" t="s">
        <v>106</v>
      </c>
      <c r="G20" s="348" t="str">
        <f t="shared" si="3"/>
        <v/>
      </c>
      <c r="H20" s="349" t="s">
        <v>107</v>
      </c>
      <c r="I20" s="332"/>
      <c r="J20" s="348" t="s">
        <v>105</v>
      </c>
      <c r="K20" s="333"/>
      <c r="L20" s="348" t="s">
        <v>106</v>
      </c>
      <c r="M20" s="333"/>
      <c r="N20" s="349" t="s">
        <v>107</v>
      </c>
      <c r="O20"/>
      <c r="Q20" s="356" t="str">
        <f t="shared" si="6"/>
        <v/>
      </c>
      <c r="S20" s="347">
        <v>10</v>
      </c>
      <c r="T20" s="381" t="str">
        <f t="shared" si="4"/>
        <v/>
      </c>
      <c r="U20" s="381" t="str">
        <f t="shared" si="0"/>
        <v/>
      </c>
      <c r="V20" s="347" t="str">
        <f t="shared" si="1"/>
        <v/>
      </c>
      <c r="W20" s="357" t="str">
        <f>IF(AND(T20&lt;='別紙１（基本）'!$AL$12,'別紙１（基本）'!$AL$12&lt;=U20),"措置終了"&amp;CHAR(10)&amp;"事業年度",IF(U20&lt;&gt;"",S20,""))</f>
        <v/>
      </c>
    </row>
    <row r="21" spans="1:23" ht="18" customHeight="1">
      <c r="A21"/>
      <c r="B21"/>
      <c r="C21"/>
      <c r="D21"/>
      <c r="E21"/>
      <c r="F21"/>
      <c r="G21"/>
      <c r="H21"/>
      <c r="I21"/>
      <c r="J21"/>
      <c r="K21"/>
      <c r="L21"/>
      <c r="M21"/>
      <c r="N21"/>
      <c r="O21"/>
      <c r="T21" s="382"/>
      <c r="U21" s="382"/>
    </row>
  </sheetData>
  <sheetProtection algorithmName="SHA-512" hashValue="HAvmH0R7ZAPS6TFnbGvUfeurp2OhI5PIdMppW7x7s43KL3v/ouivOPrh9EHw9xGFWir75MTgOXo0XbrFBaaywg==" saltValue="BtJK7Ms6Gh6yPxrQdth6ag==" spinCount="100000" sheet="1" objects="1" scenarios="1"/>
  <mergeCells count="4">
    <mergeCell ref="C9:H9"/>
    <mergeCell ref="I9:N9"/>
    <mergeCell ref="B6:N7"/>
    <mergeCell ref="C2:L2"/>
  </mergeCells>
  <phoneticPr fontId="2"/>
  <dataValidations count="3">
    <dataValidation type="textLength" imeMode="disabled" operator="equal" allowBlank="1" showInputMessage="1" showErrorMessage="1" sqref="C10 I10:I20" xr:uid="{00000000-0002-0000-0C00-000000000000}">
      <formula1>4</formula1>
    </dataValidation>
    <dataValidation type="whole" imeMode="disabled" allowBlank="1" showInputMessage="1" showErrorMessage="1" sqref="E10 K10:K20" xr:uid="{00000000-0002-0000-0C00-000001000000}">
      <formula1>1</formula1>
      <formula2>12</formula2>
    </dataValidation>
    <dataValidation type="whole" imeMode="disabled" allowBlank="1" showInputMessage="1" showErrorMessage="1" sqref="G10 M10:M20" xr:uid="{00000000-0002-0000-0C00-000002000000}">
      <formula1>1</formula1>
      <formula2>31</formula2>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I34"/>
  <sheetViews>
    <sheetView view="pageBreakPreview" zoomScale="70" zoomScaleNormal="100" zoomScaleSheetLayoutView="70" workbookViewId="0"/>
  </sheetViews>
  <sheetFormatPr defaultColWidth="10" defaultRowHeight="14.45"/>
  <cols>
    <col min="1" max="1" width="10" style="370"/>
    <col min="2" max="3" width="29.5703125" style="367" customWidth="1"/>
    <col min="4" max="4" width="14.28515625" style="367" customWidth="1"/>
    <col min="5" max="7" width="16.7109375" style="367" customWidth="1"/>
    <col min="8" max="8" width="14.28515625" style="367" customWidth="1"/>
    <col min="9" max="9" width="18.7109375" style="367" customWidth="1"/>
    <col min="10" max="16384" width="10" style="367"/>
  </cols>
  <sheetData>
    <row r="2" spans="1:9" ht="19.149999999999999">
      <c r="A2" s="366" t="s">
        <v>442</v>
      </c>
    </row>
    <row r="5" spans="1:9">
      <c r="A5" s="368" t="s">
        <v>443</v>
      </c>
      <c r="B5" s="368"/>
      <c r="C5" s="368"/>
      <c r="D5" s="368"/>
      <c r="E5" s="368"/>
      <c r="F5" s="368"/>
      <c r="G5" s="368"/>
      <c r="H5" s="368"/>
      <c r="I5" s="368"/>
    </row>
    <row r="6" spans="1:9">
      <c r="A6" s="369"/>
    </row>
    <row r="7" spans="1:9">
      <c r="I7" s="371" t="s">
        <v>444</v>
      </c>
    </row>
    <row r="8" spans="1:9" ht="30.75" customHeight="1">
      <c r="A8" s="919" t="s">
        <v>311</v>
      </c>
      <c r="B8" s="920" t="s">
        <v>445</v>
      </c>
      <c r="C8" s="920"/>
      <c r="D8" s="920"/>
      <c r="E8" s="920" t="s">
        <v>313</v>
      </c>
      <c r="F8" s="920"/>
      <c r="G8" s="920"/>
      <c r="H8" s="920"/>
      <c r="I8" s="920" t="s">
        <v>446</v>
      </c>
    </row>
    <row r="9" spans="1:9" ht="72" customHeight="1">
      <c r="A9" s="919"/>
      <c r="B9" s="372" t="s">
        <v>447</v>
      </c>
      <c r="C9" s="372" t="s">
        <v>448</v>
      </c>
      <c r="D9" s="372" t="s">
        <v>449</v>
      </c>
      <c r="E9" s="373" t="s">
        <v>450</v>
      </c>
      <c r="F9" s="373" t="s">
        <v>451</v>
      </c>
      <c r="G9" s="373" t="s">
        <v>452</v>
      </c>
      <c r="H9" s="372" t="s">
        <v>449</v>
      </c>
      <c r="I9" s="920"/>
    </row>
    <row r="10" spans="1:9" ht="25.5" customHeight="1">
      <c r="A10" s="365">
        <f>別紙３!A92</f>
        <v>1</v>
      </c>
      <c r="B10" s="374"/>
      <c r="C10" s="374"/>
      <c r="D10" s="375">
        <f t="shared" ref="D10:D21" si="0">SUM(B10:C10)</f>
        <v>0</v>
      </c>
      <c r="E10" s="374"/>
      <c r="F10" s="374"/>
      <c r="G10" s="374"/>
      <c r="H10" s="375" t="str">
        <f t="shared" ref="H10:H21" si="1">IF(OR(B10="",C10="",E10=""),"",E10+F10-G10)</f>
        <v/>
      </c>
      <c r="I10" s="375" t="str">
        <f t="shared" ref="I10:I20" si="2">IF(OR(B10="",E10=""),"",D10/H10)</f>
        <v/>
      </c>
    </row>
    <row r="11" spans="1:9" ht="25.5" customHeight="1">
      <c r="A11" s="365">
        <f>別紙３!A93</f>
        <v>2</v>
      </c>
      <c r="B11" s="374"/>
      <c r="C11" s="374"/>
      <c r="D11" s="375">
        <f t="shared" si="0"/>
        <v>0</v>
      </c>
      <c r="E11" s="375" t="str">
        <f t="shared" ref="E11:E21" si="3">IF(OR(B11="",C11=""),"",H10)</f>
        <v/>
      </c>
      <c r="F11" s="374"/>
      <c r="G11" s="374"/>
      <c r="H11" s="375" t="str">
        <f t="shared" si="1"/>
        <v/>
      </c>
      <c r="I11" s="375" t="str">
        <f t="shared" si="2"/>
        <v/>
      </c>
    </row>
    <row r="12" spans="1:9" ht="25.5" customHeight="1">
      <c r="A12" s="365">
        <f>別紙３!A94</f>
        <v>3</v>
      </c>
      <c r="B12" s="374"/>
      <c r="C12" s="374"/>
      <c r="D12" s="375">
        <f t="shared" si="0"/>
        <v>0</v>
      </c>
      <c r="E12" s="375" t="str">
        <f t="shared" si="3"/>
        <v/>
      </c>
      <c r="F12" s="374"/>
      <c r="G12" s="374"/>
      <c r="H12" s="375" t="str">
        <f t="shared" si="1"/>
        <v/>
      </c>
      <c r="I12" s="375" t="str">
        <f t="shared" si="2"/>
        <v/>
      </c>
    </row>
    <row r="13" spans="1:9" ht="25.5" customHeight="1">
      <c r="A13" s="365">
        <f>別紙３!A95</f>
        <v>4</v>
      </c>
      <c r="B13" s="374"/>
      <c r="C13" s="374"/>
      <c r="D13" s="375">
        <f t="shared" si="0"/>
        <v>0</v>
      </c>
      <c r="E13" s="375" t="str">
        <f t="shared" si="3"/>
        <v/>
      </c>
      <c r="F13" s="374"/>
      <c r="G13" s="374"/>
      <c r="H13" s="375" t="str">
        <f t="shared" si="1"/>
        <v/>
      </c>
      <c r="I13" s="375" t="str">
        <f t="shared" si="2"/>
        <v/>
      </c>
    </row>
    <row r="14" spans="1:9" ht="25.5" customHeight="1">
      <c r="A14" s="365">
        <f>別紙３!A96</f>
        <v>5</v>
      </c>
      <c r="B14" s="374"/>
      <c r="C14" s="374"/>
      <c r="D14" s="375">
        <f t="shared" si="0"/>
        <v>0</v>
      </c>
      <c r="E14" s="375" t="str">
        <f t="shared" si="3"/>
        <v/>
      </c>
      <c r="F14" s="374"/>
      <c r="G14" s="374"/>
      <c r="H14" s="375" t="str">
        <f t="shared" si="1"/>
        <v/>
      </c>
      <c r="I14" s="375" t="str">
        <f t="shared" si="2"/>
        <v/>
      </c>
    </row>
    <row r="15" spans="1:9" ht="25.5" customHeight="1">
      <c r="A15" s="365">
        <f>別紙３!A97</f>
        <v>6</v>
      </c>
      <c r="B15" s="374"/>
      <c r="C15" s="374"/>
      <c r="D15" s="375">
        <f>SUM(B15:C15)</f>
        <v>0</v>
      </c>
      <c r="E15" s="375" t="str">
        <f t="shared" si="3"/>
        <v/>
      </c>
      <c r="F15" s="374"/>
      <c r="G15" s="374"/>
      <c r="H15" s="375" t="str">
        <f t="shared" si="1"/>
        <v/>
      </c>
      <c r="I15" s="375" t="str">
        <f t="shared" si="2"/>
        <v/>
      </c>
    </row>
    <row r="16" spans="1:9" ht="25.5" customHeight="1">
      <c r="A16" s="365">
        <f>別紙３!A98</f>
        <v>7</v>
      </c>
      <c r="B16" s="374"/>
      <c r="C16" s="374"/>
      <c r="D16" s="375">
        <f t="shared" si="0"/>
        <v>0</v>
      </c>
      <c r="E16" s="375" t="str">
        <f t="shared" si="3"/>
        <v/>
      </c>
      <c r="F16" s="374"/>
      <c r="G16" s="374"/>
      <c r="H16" s="375" t="str">
        <f t="shared" si="1"/>
        <v/>
      </c>
      <c r="I16" s="375" t="str">
        <f t="shared" si="2"/>
        <v/>
      </c>
    </row>
    <row r="17" spans="1:9" ht="25.5" customHeight="1">
      <c r="A17" s="365">
        <f>別紙３!A99</f>
        <v>8</v>
      </c>
      <c r="B17" s="374"/>
      <c r="C17" s="374"/>
      <c r="D17" s="375">
        <f t="shared" si="0"/>
        <v>0</v>
      </c>
      <c r="E17" s="375" t="str">
        <f t="shared" si="3"/>
        <v/>
      </c>
      <c r="F17" s="374"/>
      <c r="G17" s="374"/>
      <c r="H17" s="375" t="str">
        <f t="shared" si="1"/>
        <v/>
      </c>
      <c r="I17" s="375" t="str">
        <f t="shared" si="2"/>
        <v/>
      </c>
    </row>
    <row r="18" spans="1:9" ht="25.5" customHeight="1">
      <c r="A18" s="365">
        <f>別紙３!A100</f>
        <v>9</v>
      </c>
      <c r="B18" s="374"/>
      <c r="C18" s="374"/>
      <c r="D18" s="375">
        <f t="shared" si="0"/>
        <v>0</v>
      </c>
      <c r="E18" s="375" t="str">
        <f t="shared" si="3"/>
        <v/>
      </c>
      <c r="F18" s="374"/>
      <c r="G18" s="374"/>
      <c r="H18" s="375" t="str">
        <f t="shared" si="1"/>
        <v/>
      </c>
      <c r="I18" s="375" t="str">
        <f t="shared" si="2"/>
        <v/>
      </c>
    </row>
    <row r="19" spans="1:9" ht="25.5" customHeight="1">
      <c r="A19" s="365">
        <f>別紙３!A101</f>
        <v>10</v>
      </c>
      <c r="B19" s="374"/>
      <c r="C19" s="374"/>
      <c r="D19" s="375">
        <f t="shared" si="0"/>
        <v>0</v>
      </c>
      <c r="E19" s="375" t="str">
        <f t="shared" si="3"/>
        <v/>
      </c>
      <c r="F19" s="374"/>
      <c r="G19" s="374"/>
      <c r="H19" s="375" t="str">
        <f t="shared" si="1"/>
        <v/>
      </c>
      <c r="I19" s="375" t="str">
        <f t="shared" si="2"/>
        <v/>
      </c>
    </row>
    <row r="20" spans="1:9" ht="25.5" customHeight="1">
      <c r="A20" s="365">
        <f>別紙３!A102</f>
        <v>11</v>
      </c>
      <c r="B20" s="374"/>
      <c r="C20" s="374"/>
      <c r="D20" s="375">
        <f t="shared" si="0"/>
        <v>0</v>
      </c>
      <c r="E20" s="375" t="str">
        <f t="shared" si="3"/>
        <v/>
      </c>
      <c r="F20" s="374"/>
      <c r="G20" s="374"/>
      <c r="H20" s="375" t="str">
        <f t="shared" si="1"/>
        <v/>
      </c>
      <c r="I20" s="375" t="str">
        <f t="shared" si="2"/>
        <v/>
      </c>
    </row>
    <row r="21" spans="1:9" ht="25.5" customHeight="1">
      <c r="A21" s="365">
        <f>別紙３!A103</f>
        <v>12</v>
      </c>
      <c r="B21" s="374"/>
      <c r="C21" s="374"/>
      <c r="D21" s="375">
        <f t="shared" si="0"/>
        <v>0</v>
      </c>
      <c r="E21" s="375" t="str">
        <f t="shared" si="3"/>
        <v/>
      </c>
      <c r="F21" s="374"/>
      <c r="G21" s="374"/>
      <c r="H21" s="375" t="str">
        <f t="shared" si="1"/>
        <v/>
      </c>
      <c r="I21" s="375" t="str">
        <f>IF(OR(B21="",E21=""),"",D21/H21)</f>
        <v/>
      </c>
    </row>
    <row r="22" spans="1:9" ht="25.5" customHeight="1">
      <c r="A22" s="919" t="s">
        <v>453</v>
      </c>
      <c r="B22" s="919"/>
      <c r="C22" s="919"/>
      <c r="D22" s="919"/>
      <c r="E22" s="919"/>
      <c r="F22" s="919"/>
      <c r="G22" s="919"/>
      <c r="H22" s="919"/>
      <c r="I22" s="375" t="e">
        <f>AVERAGE(I10:I21)</f>
        <v>#DIV/0!</v>
      </c>
    </row>
    <row r="24" spans="1:9">
      <c r="A24" s="369" t="s">
        <v>454</v>
      </c>
    </row>
    <row r="25" spans="1:9" ht="36" customHeight="1">
      <c r="A25" s="921" t="s">
        <v>455</v>
      </c>
      <c r="B25" s="921"/>
      <c r="C25" s="921"/>
      <c r="D25" s="921"/>
      <c r="E25" s="921"/>
      <c r="F25" s="921"/>
      <c r="G25" s="921"/>
      <c r="H25" s="921"/>
      <c r="I25" s="921"/>
    </row>
    <row r="27" spans="1:9">
      <c r="A27" s="369" t="s">
        <v>456</v>
      </c>
    </row>
    <row r="28" spans="1:9" ht="27.75" customHeight="1">
      <c r="A28" s="918" t="s">
        <v>300</v>
      </c>
      <c r="B28" s="918"/>
      <c r="C28" s="918"/>
      <c r="D28" s="918"/>
      <c r="E28" s="918"/>
      <c r="F28" s="918"/>
      <c r="G28" s="918"/>
      <c r="H28" s="918"/>
      <c r="I28" s="918"/>
    </row>
    <row r="30" spans="1:9">
      <c r="A30" s="369" t="s">
        <v>457</v>
      </c>
    </row>
    <row r="31" spans="1:9" ht="105" customHeight="1">
      <c r="A31" s="918" t="s">
        <v>458</v>
      </c>
      <c r="B31" s="918"/>
      <c r="C31" s="918"/>
      <c r="D31" s="918"/>
      <c r="E31" s="918"/>
      <c r="F31" s="918"/>
      <c r="G31" s="918"/>
      <c r="H31" s="918"/>
      <c r="I31" s="918"/>
    </row>
    <row r="32" spans="1:9">
      <c r="A32" s="369" t="s">
        <v>459</v>
      </c>
    </row>
    <row r="33" spans="1:9" ht="14.25" customHeight="1">
      <c r="A33" s="918" t="s">
        <v>305</v>
      </c>
      <c r="B33" s="918"/>
      <c r="C33" s="918"/>
      <c r="D33" s="918"/>
      <c r="E33" s="918"/>
      <c r="F33" s="918"/>
      <c r="G33" s="918"/>
      <c r="H33" s="918"/>
      <c r="I33" s="918"/>
    </row>
    <row r="34" spans="1:9">
      <c r="A34" s="918"/>
      <c r="B34" s="918"/>
      <c r="C34" s="918"/>
      <c r="D34" s="918"/>
      <c r="E34" s="918"/>
      <c r="F34" s="918"/>
      <c r="G34" s="918"/>
      <c r="H34" s="918"/>
      <c r="I34" s="918"/>
    </row>
  </sheetData>
  <sheetProtection algorithmName="SHA-512" hashValue="xuPfZ2EEX7/TY/s2N7gkIYytgB+GaVr2LIBgIKm2ELWoSbTtNLIYzye56dPLF6Eqa4NPV7uTTOVCX88g4XJwPA==" saltValue="ipFXilm93RVocA6LrvUeMA==" spinCount="100000" sheet="1" objects="1" scenarios="1"/>
  <mergeCells count="9">
    <mergeCell ref="A28:I28"/>
    <mergeCell ref="A31:I31"/>
    <mergeCell ref="A33:I34"/>
    <mergeCell ref="A8:A9"/>
    <mergeCell ref="B8:D8"/>
    <mergeCell ref="E8:H8"/>
    <mergeCell ref="I8:I9"/>
    <mergeCell ref="A22:H22"/>
    <mergeCell ref="A25:I25"/>
  </mergeCells>
  <phoneticPr fontId="2"/>
  <printOptions horizontalCentered="1"/>
  <pageMargins left="0.31496062992125984" right="0.11811023622047245" top="0.74803149606299213" bottom="0.35433070866141736" header="0.31496062992125984" footer="0.31496062992125984"/>
  <pageSetup paperSize="9" scale="87" fitToHeight="2" orientation="landscape"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L21"/>
  <sheetViews>
    <sheetView showGridLines="0" workbookViewId="0"/>
  </sheetViews>
  <sheetFormatPr defaultRowHeight="13.15"/>
  <cols>
    <col min="1" max="1" width="3.5703125" bestFit="1" customWidth="1"/>
    <col min="2" max="2" width="6.5703125" bestFit="1" customWidth="1"/>
    <col min="3" max="4" width="11.5703125" style="47" bestFit="1" customWidth="1"/>
    <col min="5" max="5" width="18.42578125" style="47" bestFit="1" customWidth="1"/>
    <col min="6" max="8" width="12.5703125" customWidth="1"/>
    <col min="9" max="9" width="1.5703125" customWidth="1"/>
    <col min="10" max="10" width="18.42578125" bestFit="1" customWidth="1"/>
    <col min="11" max="11" width="11.5703125" bestFit="1" customWidth="1"/>
    <col min="12" max="12" width="34" customWidth="1"/>
  </cols>
  <sheetData>
    <row r="2" spans="1:12">
      <c r="B2" s="411"/>
      <c r="C2" s="414" t="s">
        <v>9</v>
      </c>
      <c r="D2" s="414"/>
      <c r="E2" s="411" t="s">
        <v>67</v>
      </c>
      <c r="F2" s="43" t="s">
        <v>68</v>
      </c>
      <c r="G2" s="43" t="s">
        <v>69</v>
      </c>
      <c r="H2" s="43" t="s">
        <v>70</v>
      </c>
    </row>
    <row r="3" spans="1:12">
      <c r="B3" s="412"/>
      <c r="C3" s="415" t="s">
        <v>24</v>
      </c>
      <c r="D3" s="415" t="s">
        <v>25</v>
      </c>
      <c r="E3" s="412"/>
      <c r="F3" s="63" t="str">
        <f>'別紙１（基本）'!AL7</f>
        <v>-</v>
      </c>
      <c r="G3" s="63" t="str">
        <f>'別紙１（基本）'!AL11</f>
        <v>-</v>
      </c>
      <c r="H3" s="63" t="str">
        <f>'別紙１（基本）'!AL12</f>
        <v>-</v>
      </c>
    </row>
    <row r="4" spans="1:12" ht="13.9" thickBot="1">
      <c r="B4" s="413"/>
      <c r="C4" s="416"/>
      <c r="D4" s="416"/>
      <c r="E4" s="413"/>
      <c r="F4" s="62" t="e">
        <f t="shared" ref="F4:G4" si="0">MATCH("o",F5:F21,0)</f>
        <v>#N/A</v>
      </c>
      <c r="G4" s="62" t="e">
        <f t="shared" si="0"/>
        <v>#N/A</v>
      </c>
      <c r="H4" s="62" t="e">
        <f t="shared" ref="H4" si="1">MATCH("o",H5:H21,0)</f>
        <v>#N/A</v>
      </c>
      <c r="I4" t="s">
        <v>71</v>
      </c>
    </row>
    <row r="5" spans="1:12" ht="13.9" thickTop="1">
      <c r="A5">
        <v>1</v>
      </c>
      <c r="B5" s="61" t="s">
        <v>72</v>
      </c>
      <c r="C5" s="53" t="e">
        <f>EDATE(C6,-$K$13)</f>
        <v>#NUM!</v>
      </c>
      <c r="D5" s="53" t="e">
        <f t="shared" ref="D5:D8" si="2">C6-1</f>
        <v>#NUM!</v>
      </c>
      <c r="E5" s="66" t="e">
        <f>SUBSTITUTE(IF(A5=$G$4-1,"基準年",IF(OR(A5&lt;$G$4,$H$4&lt;A5),"",IF(AND(A5=$F$4-1,'別紙１（基本）'!$AL$21="特別確認申請"),"特別基準年",IF(A5=$G$4,"措置開始年",IF(A5=$H$4,"措置終了年",A5-$G$4+1&amp;"期目"))))),"年",CHAR(10)&amp;"事業年度")</f>
        <v>#N/A</v>
      </c>
      <c r="F5" s="54" t="e">
        <f>IF(AND($C5&lt;=F$3,F$3&lt;=$D5),"o","")</f>
        <v>#NUM!</v>
      </c>
      <c r="G5" s="54" t="e">
        <f t="shared" ref="G5:H5" si="3">IF(AND($C5&lt;=G$3,G$3&lt;=$D5),"o","")</f>
        <v>#NUM!</v>
      </c>
      <c r="H5" s="54" t="e">
        <f t="shared" si="3"/>
        <v>#NUM!</v>
      </c>
    </row>
    <row r="6" spans="1:12">
      <c r="A6">
        <v>2</v>
      </c>
      <c r="B6" s="58" t="s">
        <v>73</v>
      </c>
      <c r="C6" s="48" t="e">
        <f>EDATE(C7,-$K$13)</f>
        <v>#NUM!</v>
      </c>
      <c r="D6" s="48" t="e">
        <f t="shared" si="2"/>
        <v>#NUM!</v>
      </c>
      <c r="E6" s="49" t="e">
        <f>SUBSTITUTE(IF(A6=$G$4-1,"基準年",IF(OR(A6&lt;$G$4,$H$4&lt;A6),"",IF(AND(A6=$F$4-1,'別紙１（基本）'!$AL$21="特別確認申請"),"特別基準年",IF(A6=$G$4,"措置開始年",IF(A6=$H$4,"措置終了年",A6-$G$4+1&amp;"期目"))))),"年",CHAR(10)&amp;"事業年度")</f>
        <v>#N/A</v>
      </c>
      <c r="F6" s="50" t="e">
        <f t="shared" ref="F6:H21" si="4">IF(AND($C6&lt;=F$3,F$3&lt;=$D6),"o","")</f>
        <v>#NUM!</v>
      </c>
      <c r="G6" s="50" t="e">
        <f t="shared" si="4"/>
        <v>#NUM!</v>
      </c>
      <c r="H6" s="50" t="e">
        <f t="shared" si="4"/>
        <v>#NUM!</v>
      </c>
    </row>
    <row r="7" spans="1:12">
      <c r="A7">
        <v>3</v>
      </c>
      <c r="B7" s="58" t="s">
        <v>74</v>
      </c>
      <c r="C7" s="48" t="e">
        <f>EDATE(C8,-$K$13)</f>
        <v>#NUM!</v>
      </c>
      <c r="D7" s="48" t="e">
        <f t="shared" si="2"/>
        <v>#NUM!</v>
      </c>
      <c r="E7" s="49" t="e">
        <f>SUBSTITUTE(IF(A7=$G$4-1,"基準年",IF(OR(A7&lt;$G$4,$H$4&lt;A7),"",IF(AND(A7=$F$4-1,'別紙１（基本）'!$AL$21="特別確認申請"),"特別基準年",IF(A7=$G$4,"措置開始年",IF(A7=$H$4,"措置終了年",A7-$G$4+1&amp;"期目"))))),"年",CHAR(10)&amp;"事業年度")</f>
        <v>#N/A</v>
      </c>
      <c r="F7" s="50" t="e">
        <f t="shared" si="4"/>
        <v>#NUM!</v>
      </c>
      <c r="G7" s="50" t="e">
        <f t="shared" si="4"/>
        <v>#NUM!</v>
      </c>
      <c r="H7" s="50" t="e">
        <f t="shared" si="4"/>
        <v>#NUM!</v>
      </c>
    </row>
    <row r="8" spans="1:12" ht="13.9" thickBot="1">
      <c r="A8">
        <v>4</v>
      </c>
      <c r="B8" s="59" t="s">
        <v>75</v>
      </c>
      <c r="C8" s="51" t="e">
        <f>EDATE(C9,-$K$13)</f>
        <v>#NUM!</v>
      </c>
      <c r="D8" s="51" t="e">
        <f t="shared" si="2"/>
        <v>#NUM!</v>
      </c>
      <c r="E8" s="67" t="e">
        <f>SUBSTITUTE(IF(A8=$G$4-1,"基準年",IF(OR(A8&lt;$G$4,$H$4&lt;A8),"",IF(AND(A8=$F$4-1,'別紙１（基本）'!$AL$21="特別確認申請"),"特別基準年",IF(A8=$G$4,"措置開始年",IF(A8=$H$4,"措置終了年",A8-$G$4+1&amp;"期目"))))),"年",CHAR(10)&amp;"事業年度")</f>
        <v>#N/A</v>
      </c>
      <c r="F8" s="52" t="e">
        <f t="shared" si="4"/>
        <v>#NUM!</v>
      </c>
      <c r="G8" s="52" t="e">
        <f t="shared" si="4"/>
        <v>#NUM!</v>
      </c>
      <c r="H8" s="52" t="e">
        <f t="shared" si="4"/>
        <v>#NUM!</v>
      </c>
    </row>
    <row r="9" spans="1:12" ht="13.9" thickBot="1">
      <c r="A9">
        <v>5</v>
      </c>
      <c r="B9" s="60" t="s">
        <v>76</v>
      </c>
      <c r="C9" s="55" t="e">
        <f>DATE('別紙１（基本）'!J25,IF('別紙１（基本）'!J10="個人事業主",1,'別紙１（基本）'!J20),IF('別紙１（基本）'!J10="個人事業主",1,'別紙１（基本）'!L20))</f>
        <v>#NUM!</v>
      </c>
      <c r="D9" s="55" t="e">
        <f>IF('別紙１（基本）'!J10="個人事業主",EDATE(C9,12)-1,IF(C9&gt;K11,IF(K12="o",EDATE(K11,12),EDATE(K11+1,12)-1),K11))</f>
        <v>#NUM!</v>
      </c>
      <c r="E9" s="68" t="e">
        <f>SUBSTITUTE(IF(A9=$G$4-1,"基準年",IF(OR(A9&lt;$G$4,$H$4&lt;A9),"",IF(AND(A9=$F$4-1,'別紙１（基本）'!$AL$21="特別確認申請"),"特別基準年",IF(A9=$G$4,"措置開始年",IF(A9=$H$4,"措置終了年",A9-$G$4+1&amp;"期目"))))),"年",CHAR(10)&amp;"事業年度")</f>
        <v>#N/A</v>
      </c>
      <c r="F9" s="56" t="e">
        <f t="shared" si="4"/>
        <v>#NUM!</v>
      </c>
      <c r="G9" s="56" t="e">
        <f t="shared" si="4"/>
        <v>#NUM!</v>
      </c>
      <c r="H9" s="57" t="e">
        <f t="shared" si="4"/>
        <v>#NUM!</v>
      </c>
      <c r="I9" s="922" t="s">
        <v>77</v>
      </c>
      <c r="J9" s="923"/>
      <c r="K9" s="923"/>
      <c r="L9" s="923"/>
    </row>
    <row r="10" spans="1:12">
      <c r="A10">
        <v>6</v>
      </c>
      <c r="B10" s="61" t="s">
        <v>78</v>
      </c>
      <c r="C10" s="53" t="e">
        <f t="shared" ref="C10:C21" si="5">D9+1</f>
        <v>#NUM!</v>
      </c>
      <c r="D10" s="53" t="e">
        <f t="shared" ref="D10:D21" si="6">EDATE(D9+1,$K$13)-1</f>
        <v>#NUM!</v>
      </c>
      <c r="E10" s="66" t="e">
        <f>SUBSTITUTE(IF(A10=$G$4-1,"基準年",IF(OR(A10&lt;$G$4,$H$4&lt;A10),"",IF(AND(A10=$F$4-1,'別紙１（基本）'!$AL$21="特別確認申請"),"特別基準年",IF(A10=$G$4,"措置開始年",IF(A10=$H$4,"措置終了年",A10-$G$4+1&amp;"期目"))))),"年",CHAR(10)&amp;"事業年度")</f>
        <v>#N/A</v>
      </c>
      <c r="F10" s="54" t="e">
        <f t="shared" si="4"/>
        <v>#NUM!</v>
      </c>
      <c r="G10" s="54" t="e">
        <f t="shared" si="4"/>
        <v>#NUM!</v>
      </c>
      <c r="H10" s="54" t="e">
        <f t="shared" si="4"/>
        <v>#NUM!</v>
      </c>
      <c r="J10" t="s">
        <v>79</v>
      </c>
    </row>
    <row r="11" spans="1:12">
      <c r="A11">
        <v>7</v>
      </c>
      <c r="B11" s="58" t="s">
        <v>80</v>
      </c>
      <c r="C11" s="48" t="e">
        <f t="shared" si="5"/>
        <v>#NUM!</v>
      </c>
      <c r="D11" s="48" t="e">
        <f t="shared" si="6"/>
        <v>#NUM!</v>
      </c>
      <c r="E11" s="49" t="e">
        <f>SUBSTITUTE(IF(A11=$G$4-1,"基準年",IF(OR(A11&lt;$G$4,$H$4&lt;A11),"",IF(AND(A11=$F$4-1,'別紙１（基本）'!$AL$21="特別確認申請"),"特別基準年",IF(A11=$G$4,"措置開始年",IF(A11=$H$4,"措置終了年",A11-$G$4+1&amp;"期目"))))),"年",CHAR(10)&amp;"事業年度")</f>
        <v>#N/A</v>
      </c>
      <c r="F11" s="50" t="e">
        <f t="shared" si="4"/>
        <v>#NUM!</v>
      </c>
      <c r="G11" s="50" t="e">
        <f t="shared" si="4"/>
        <v>#NUM!</v>
      </c>
      <c r="H11" s="50" t="e">
        <f t="shared" si="4"/>
        <v>#NUM!</v>
      </c>
      <c r="J11" s="49" t="s">
        <v>81</v>
      </c>
      <c r="K11" s="5" t="e">
        <f>DATE('別紙１（基本）'!J25,'別紙１（基本）'!O20,'別紙１（基本）'!Q20)</f>
        <v>#NUM!</v>
      </c>
    </row>
    <row r="12" spans="1:12">
      <c r="A12">
        <v>8</v>
      </c>
      <c r="B12" s="58" t="s">
        <v>82</v>
      </c>
      <c r="C12" s="48" t="e">
        <f t="shared" si="5"/>
        <v>#NUM!</v>
      </c>
      <c r="D12" s="48" t="e">
        <f t="shared" si="6"/>
        <v>#NUM!</v>
      </c>
      <c r="E12" s="49" t="e">
        <f>SUBSTITUTE(IF(A12=$G$4-1,"基準年",IF(OR(A12&lt;$G$4,$H$4&lt;A12),"",IF(AND(A12=$F$4-1,'別紙１（基本）'!$AL$21="特別確認申請"),"特別基準年",IF(A12=$G$4,"措置開始年",IF(A12=$H$4,"措置終了年",A12-$G$4+1&amp;"期目"))))),"年",CHAR(10)&amp;"事業年度")</f>
        <v>#N/A</v>
      </c>
      <c r="F12" s="50" t="e">
        <f t="shared" si="4"/>
        <v>#NUM!</v>
      </c>
      <c r="G12" s="50" t="e">
        <f t="shared" si="4"/>
        <v>#NUM!</v>
      </c>
      <c r="H12" s="50" t="e">
        <f t="shared" si="4"/>
        <v>#NUM!</v>
      </c>
      <c r="J12" s="49" t="s">
        <v>83</v>
      </c>
      <c r="K12" s="69" t="e">
        <f>IF(TEXT(K11+1,"mmdd")="0229","o","x")</f>
        <v>#NUM!</v>
      </c>
    </row>
    <row r="13" spans="1:12">
      <c r="A13">
        <v>9</v>
      </c>
      <c r="B13" s="58" t="s">
        <v>84</v>
      </c>
      <c r="C13" s="48" t="e">
        <f t="shared" si="5"/>
        <v>#NUM!</v>
      </c>
      <c r="D13" s="48" t="e">
        <f t="shared" si="6"/>
        <v>#NUM!</v>
      </c>
      <c r="E13" s="49" t="e">
        <f>SUBSTITUTE(IF(A13=$G$4-1,"基準年",IF(OR(A13&lt;$G$4,$H$4&lt;A13),"",IF(AND(A13=$F$4-1,'別紙１（基本）'!$AL$21="特別確認申請"),"特別基準年",IF(A13=$G$4,"措置開始年",IF(A13=$H$4,"措置終了年",A13-$G$4+1&amp;"期目"))))),"年",CHAR(10)&amp;"事業年度")</f>
        <v>#N/A</v>
      </c>
      <c r="F13" s="50" t="e">
        <f t="shared" si="4"/>
        <v>#NUM!</v>
      </c>
      <c r="G13" s="50" t="e">
        <f t="shared" si="4"/>
        <v>#NUM!</v>
      </c>
      <c r="H13" s="50" t="e">
        <f t="shared" si="4"/>
        <v>#NUM!</v>
      </c>
      <c r="J13" s="49" t="s">
        <v>85</v>
      </c>
      <c r="K13" s="3" t="e">
        <f>DATEDIF(C9,D9+1,"M")</f>
        <v>#NUM!</v>
      </c>
    </row>
    <row r="14" spans="1:12">
      <c r="A14">
        <v>10</v>
      </c>
      <c r="B14" s="58" t="s">
        <v>86</v>
      </c>
      <c r="C14" s="48" t="e">
        <f t="shared" si="5"/>
        <v>#NUM!</v>
      </c>
      <c r="D14" s="48" t="e">
        <f t="shared" si="6"/>
        <v>#NUM!</v>
      </c>
      <c r="E14" s="49" t="e">
        <f>SUBSTITUTE(IF(A14=$G$4-1,"基準年",IF(OR(A14&lt;$G$4,$H$4&lt;A14),"",IF(AND(A14=$F$4-1,'別紙１（基本）'!$AL$21="特別確認申請"),"特別基準年",IF(A14=$G$4,"措置開始年",IF(A14=$H$4,"措置終了年",A14-$G$4+1&amp;"期目"))))),"年",CHAR(10)&amp;"事業年度")</f>
        <v>#N/A</v>
      </c>
      <c r="F14" s="50" t="e">
        <f t="shared" si="4"/>
        <v>#NUM!</v>
      </c>
      <c r="G14" s="50" t="e">
        <f t="shared" si="4"/>
        <v>#NUM!</v>
      </c>
      <c r="H14" s="50" t="e">
        <f t="shared" si="4"/>
        <v>#NUM!</v>
      </c>
      <c r="K14" s="47"/>
    </row>
    <row r="15" spans="1:12">
      <c r="A15">
        <v>11</v>
      </c>
      <c r="B15" s="58" t="s">
        <v>87</v>
      </c>
      <c r="C15" s="48" t="e">
        <f t="shared" si="5"/>
        <v>#NUM!</v>
      </c>
      <c r="D15" s="48" t="e">
        <f t="shared" si="6"/>
        <v>#NUM!</v>
      </c>
      <c r="E15" s="49" t="e">
        <f>SUBSTITUTE(IF(A15=$G$4-1,"基準年",IF(OR(A15&lt;$G$4,$H$4&lt;A15),"",IF(AND(A15=$F$4-1,'別紙１（基本）'!$AL$21="特別確認申請"),"特別基準年",IF(A15=$G$4,"措置開始年",IF(A15=$H$4,"措置終了年",A15-$G$4+1&amp;"期目"))))),"年",CHAR(10)&amp;"事業年度")</f>
        <v>#N/A</v>
      </c>
      <c r="F15" s="50" t="e">
        <f t="shared" si="4"/>
        <v>#NUM!</v>
      </c>
      <c r="G15" s="50" t="e">
        <f t="shared" si="4"/>
        <v>#NUM!</v>
      </c>
      <c r="H15" s="50" t="e">
        <f t="shared" si="4"/>
        <v>#NUM!</v>
      </c>
    </row>
    <row r="16" spans="1:12">
      <c r="A16">
        <v>12</v>
      </c>
      <c r="B16" s="58" t="s">
        <v>88</v>
      </c>
      <c r="C16" s="48" t="e">
        <f t="shared" si="5"/>
        <v>#NUM!</v>
      </c>
      <c r="D16" s="48" t="e">
        <f t="shared" si="6"/>
        <v>#NUM!</v>
      </c>
      <c r="E16" s="49" t="e">
        <f>SUBSTITUTE(IF(A16=$G$4-1,"基準年",IF(OR(A16&lt;$G$4,$H$4&lt;A16),"",IF(AND(A16=$F$4-1,'別紙１（基本）'!$AL$21="特別確認申請"),"特別基準年",IF(A16=$G$4,"措置開始年",IF(A16=$H$4,"措置終了年",A16-$G$4+1&amp;"期目"))))),"年",CHAR(10)&amp;"事業年度")</f>
        <v>#N/A</v>
      </c>
      <c r="F16" s="50" t="e">
        <f t="shared" si="4"/>
        <v>#NUM!</v>
      </c>
      <c r="G16" s="50" t="e">
        <f t="shared" si="4"/>
        <v>#NUM!</v>
      </c>
      <c r="H16" s="50" t="e">
        <f t="shared" si="4"/>
        <v>#NUM!</v>
      </c>
    </row>
    <row r="17" spans="1:8">
      <c r="A17">
        <v>13</v>
      </c>
      <c r="B17" s="58" t="s">
        <v>89</v>
      </c>
      <c r="C17" s="48" t="e">
        <f t="shared" si="5"/>
        <v>#NUM!</v>
      </c>
      <c r="D17" s="48" t="e">
        <f t="shared" si="6"/>
        <v>#NUM!</v>
      </c>
      <c r="E17" s="49" t="e">
        <f>SUBSTITUTE(IF(A17=$G$4-1,"基準年",IF(OR(A17&lt;$G$4,$H$4&lt;A17),"",IF(AND(A17=$F$4-1,'別紙１（基本）'!$AL$21="特別確認申請"),"特別基準年",IF(A17=$G$4,"措置開始年",IF(A17=$H$4,"措置終了年",A17-$G$4+1&amp;"期目"))))),"年",CHAR(10)&amp;"事業年度")</f>
        <v>#N/A</v>
      </c>
      <c r="F17" s="50" t="e">
        <f t="shared" si="4"/>
        <v>#NUM!</v>
      </c>
      <c r="G17" s="50" t="e">
        <f t="shared" si="4"/>
        <v>#NUM!</v>
      </c>
      <c r="H17" s="50" t="e">
        <f t="shared" si="4"/>
        <v>#NUM!</v>
      </c>
    </row>
    <row r="18" spans="1:8">
      <c r="A18">
        <v>14</v>
      </c>
      <c r="B18" s="58" t="s">
        <v>90</v>
      </c>
      <c r="C18" s="48" t="e">
        <f t="shared" si="5"/>
        <v>#NUM!</v>
      </c>
      <c r="D18" s="48" t="e">
        <f t="shared" si="6"/>
        <v>#NUM!</v>
      </c>
      <c r="E18" s="49" t="e">
        <f>SUBSTITUTE(IF(A18=$G$4-1,"基準年",IF(OR(A18&lt;$G$4,$H$4&lt;A18),"",IF(AND(A18=$F$4-1,'別紙１（基本）'!$AL$21="特別確認申請"),"特別基準年",IF(A18=$G$4,"措置開始年",IF(A18=$H$4,"措置終了年",A18-$G$4+1&amp;"期目"))))),"年",CHAR(10)&amp;"事業年度")</f>
        <v>#N/A</v>
      </c>
      <c r="F18" s="50" t="e">
        <f t="shared" si="4"/>
        <v>#NUM!</v>
      </c>
      <c r="G18" s="50" t="e">
        <f t="shared" si="4"/>
        <v>#NUM!</v>
      </c>
      <c r="H18" s="50" t="e">
        <f t="shared" si="4"/>
        <v>#NUM!</v>
      </c>
    </row>
    <row r="19" spans="1:8">
      <c r="A19">
        <v>15</v>
      </c>
      <c r="B19" s="58" t="s">
        <v>91</v>
      </c>
      <c r="C19" s="48" t="e">
        <f t="shared" si="5"/>
        <v>#NUM!</v>
      </c>
      <c r="D19" s="48" t="e">
        <f t="shared" si="6"/>
        <v>#NUM!</v>
      </c>
      <c r="E19" s="49" t="e">
        <f>SUBSTITUTE(IF(A19=$G$4-1,"基準年",IF(OR(A19&lt;$G$4,$H$4&lt;A19),"",IF(AND(A19=$F$4-1,'別紙１（基本）'!$AL$21="特別確認申請"),"特別基準年",IF(A19=$G$4,"措置開始年",IF(A19=$H$4,"措置終了年",A19-$G$4+1&amp;"期目"))))),"年",CHAR(10)&amp;"事業年度")</f>
        <v>#N/A</v>
      </c>
      <c r="F19" s="50" t="e">
        <f t="shared" si="4"/>
        <v>#NUM!</v>
      </c>
      <c r="G19" s="50" t="e">
        <f t="shared" si="4"/>
        <v>#NUM!</v>
      </c>
      <c r="H19" s="50" t="e">
        <f t="shared" si="4"/>
        <v>#NUM!</v>
      </c>
    </row>
    <row r="20" spans="1:8">
      <c r="A20">
        <v>16</v>
      </c>
      <c r="B20" s="58" t="s">
        <v>92</v>
      </c>
      <c r="C20" s="48" t="e">
        <f t="shared" si="5"/>
        <v>#NUM!</v>
      </c>
      <c r="D20" s="48" t="e">
        <f t="shared" si="6"/>
        <v>#NUM!</v>
      </c>
      <c r="E20" s="49" t="e">
        <f>SUBSTITUTE(IF(A20=$G$4-1,"基準年",IF(OR(A20&lt;$G$4,$H$4&lt;A20),"",IF(AND(A20=$F$4-1,'別紙１（基本）'!$AL$21="特別確認申請"),"特別基準年",IF(A20=$G$4,"措置開始年",IF(A20=$H$4,"措置終了年",A20-$G$4+1&amp;"期目"))))),"年",CHAR(10)&amp;"事業年度")</f>
        <v>#N/A</v>
      </c>
      <c r="F20" s="50" t="e">
        <f t="shared" si="4"/>
        <v>#NUM!</v>
      </c>
      <c r="G20" s="50" t="e">
        <f t="shared" si="4"/>
        <v>#NUM!</v>
      </c>
      <c r="H20" s="50" t="e">
        <f t="shared" si="4"/>
        <v>#NUM!</v>
      </c>
    </row>
    <row r="21" spans="1:8">
      <c r="A21">
        <v>17</v>
      </c>
      <c r="B21" s="58" t="s">
        <v>93</v>
      </c>
      <c r="C21" s="48" t="e">
        <f t="shared" si="5"/>
        <v>#NUM!</v>
      </c>
      <c r="D21" s="48" t="e">
        <f t="shared" si="6"/>
        <v>#NUM!</v>
      </c>
      <c r="E21" s="49" t="e">
        <f>SUBSTITUTE(IF(A21=$G$4-1,"基準年",IF(OR(A21&lt;$G$4,$H$4&lt;A21),"",IF(AND(A21=$F$4-1,'別紙１（基本）'!$AL$21="特別確認申請"),"特別基準年",IF(A21=$G$4,"措置開始年",IF(A21=$H$4,"措置終了年",A21-$G$4+1&amp;"期目"))))),"年",CHAR(10)&amp;"事業年度")</f>
        <v>#N/A</v>
      </c>
      <c r="F21" s="50" t="e">
        <f t="shared" si="4"/>
        <v>#NUM!</v>
      </c>
      <c r="G21" s="50" t="e">
        <f t="shared" si="4"/>
        <v>#NUM!</v>
      </c>
      <c r="H21" s="50" t="e">
        <f t="shared" si="4"/>
        <v>#NUM!</v>
      </c>
    </row>
  </sheetData>
  <mergeCells count="6">
    <mergeCell ref="B2:B4"/>
    <mergeCell ref="C2:D2"/>
    <mergeCell ref="D3:D4"/>
    <mergeCell ref="C3:C4"/>
    <mergeCell ref="I9:L9"/>
    <mergeCell ref="E2:E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0000"/>
    <pageSetUpPr fitToPage="1"/>
  </sheetPr>
  <dimension ref="A1:M16"/>
  <sheetViews>
    <sheetView showGridLines="0" tabSelected="1" workbookViewId="0"/>
  </sheetViews>
  <sheetFormatPr defaultColWidth="4.42578125" defaultRowHeight="18" customHeight="1"/>
  <cols>
    <col min="1" max="16384" width="4.42578125" style="95"/>
  </cols>
  <sheetData>
    <row r="1" spans="1:13" ht="18" customHeight="1">
      <c r="A1" s="94" t="s">
        <v>94</v>
      </c>
    </row>
    <row r="3" spans="1:13" ht="18" customHeight="1">
      <c r="B3" s="95" t="s">
        <v>95</v>
      </c>
    </row>
    <row r="4" spans="1:13" ht="18" customHeight="1">
      <c r="E4" s="262" t="s">
        <v>96</v>
      </c>
      <c r="F4" s="400"/>
      <c r="G4" s="401"/>
      <c r="H4" s="401"/>
      <c r="I4" s="401"/>
      <c r="J4" s="401"/>
      <c r="K4" s="401"/>
      <c r="L4" s="402"/>
    </row>
    <row r="6" spans="1:13" ht="18" customHeight="1">
      <c r="B6" s="95" t="s">
        <v>97</v>
      </c>
    </row>
    <row r="7" spans="1:13" ht="18" customHeight="1">
      <c r="C7" s="403" t="str">
        <f ca="1">HYPERLINK("#"&amp;CELL("address",'別紙１（基本）'!$A$5),"別紙１（基本）シートへ（クリックで移動します。）")</f>
        <v>別紙１（基本）シートへ（クリックで移動します。）</v>
      </c>
      <c r="D7" s="403"/>
      <c r="E7" s="403"/>
      <c r="F7" s="403"/>
      <c r="G7" s="403"/>
      <c r="H7" s="403"/>
      <c r="I7" s="403"/>
      <c r="J7" s="403"/>
      <c r="K7" s="403"/>
      <c r="L7" s="403"/>
    </row>
    <row r="8" spans="1:13" ht="18" customHeight="1">
      <c r="C8" s="95" t="s">
        <v>98</v>
      </c>
      <c r="D8" s="329"/>
      <c r="E8" s="329"/>
      <c r="F8" s="329"/>
      <c r="G8" s="329"/>
      <c r="H8" s="329"/>
      <c r="I8" s="329"/>
      <c r="J8" s="329"/>
      <c r="K8" s="329"/>
      <c r="L8" s="329"/>
    </row>
    <row r="9" spans="1:13" ht="18" customHeight="1">
      <c r="C9" s="329"/>
      <c r="D9" s="403" t="str">
        <f ca="1">HYPERLINK("#"&amp;CELL("address",'別紙１（観光）'!$A$7),"別紙１（観光）シートへ（クリックで移動します。）")</f>
        <v>別紙１（観光）シートへ（クリックで移動します。）</v>
      </c>
      <c r="E9" s="403"/>
      <c r="F9" s="403"/>
      <c r="G9" s="403"/>
      <c r="H9" s="403"/>
      <c r="I9" s="403"/>
      <c r="J9" s="403"/>
      <c r="K9" s="403"/>
      <c r="L9" s="403"/>
      <c r="M9" s="403"/>
    </row>
    <row r="10" spans="1:13" ht="18" customHeight="1">
      <c r="B10" s="95" t="s">
        <v>99</v>
      </c>
    </row>
    <row r="11" spans="1:13" ht="18" customHeight="1">
      <c r="C11" s="403" t="str">
        <f ca="1">HYPERLINK("#"&amp;CELL("address",'別紙１（基本）'!$A$49),"確認を受ける要件欄へ（クリックで移動します。）")</f>
        <v>確認を受ける要件欄へ（クリックで移動します。）</v>
      </c>
      <c r="D11" s="403"/>
      <c r="E11" s="403"/>
      <c r="F11" s="403"/>
      <c r="G11" s="403"/>
      <c r="H11" s="403"/>
      <c r="I11" s="403"/>
      <c r="J11" s="403"/>
      <c r="K11" s="403"/>
      <c r="L11" s="403"/>
    </row>
    <row r="12" spans="1:13" ht="18" customHeight="1">
      <c r="B12" s="95" t="s">
        <v>100</v>
      </c>
    </row>
    <row r="13" spans="1:13" ht="18" customHeight="1">
      <c r="C13" s="403" t="str">
        <f ca="1">HYPERLINK("#"&amp;CELL("address",かがみ!$A$5),"かがみシートへ（クリックで移動します。）")</f>
        <v>かがみシートへ（クリックで移動します。）</v>
      </c>
      <c r="D13" s="403"/>
      <c r="E13" s="403"/>
      <c r="F13" s="403"/>
      <c r="G13" s="403"/>
      <c r="H13" s="403"/>
      <c r="I13" s="403"/>
      <c r="J13" s="403"/>
    </row>
    <row r="14" spans="1:13" ht="18" customHeight="1">
      <c r="B14" s="95" t="s">
        <v>101</v>
      </c>
    </row>
    <row r="15" spans="1:13" ht="18" customHeight="1">
      <c r="B15" s="95" t="s">
        <v>102</v>
      </c>
    </row>
    <row r="16" spans="1:13" ht="18" customHeight="1">
      <c r="C16" s="403" t="str">
        <f ca="1">HYPERLINK("#"&amp;CELL("address",チェックリスト!A3),"チェックリストシートへ（クリックで移動します。）")</f>
        <v>チェックリストシートへ（クリックで移動します。）</v>
      </c>
      <c r="D16" s="403"/>
      <c r="E16" s="403"/>
      <c r="F16" s="403"/>
      <c r="G16" s="403"/>
      <c r="H16" s="403"/>
      <c r="I16" s="403"/>
      <c r="J16" s="403"/>
      <c r="K16" s="403"/>
    </row>
  </sheetData>
  <sheetProtection algorithmName="SHA-512" hashValue="TbMcYZ1K2V8xS0Q1mHWgbF/5ceaqJyQdAl9yy4GU2eNIEcwuD5/cXV/2wjB4ICpzpI4uGfp5D6k/lIJZ8GYYNw==" saltValue="SsRAbcduNHw3LjBDz4d4dQ==" spinCount="100000" sheet="1" objects="1" scenarios="1"/>
  <mergeCells count="6">
    <mergeCell ref="F4:L4"/>
    <mergeCell ref="C16:K16"/>
    <mergeCell ref="C11:L11"/>
    <mergeCell ref="C13:J13"/>
    <mergeCell ref="C7:L7"/>
    <mergeCell ref="D9:M9"/>
  </mergeCells>
  <phoneticPr fontId="2"/>
  <pageMargins left="0.70866141732283472" right="0.70866141732283472" top="0.74803149606299213"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〔公表時は非表示〕貼付シート!$B$12:$B$15</xm:f>
          </x14:formula1>
          <xm:sqref>F4:L4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34"/>
  <sheetViews>
    <sheetView showGridLines="0" zoomScale="70" zoomScaleNormal="70" zoomScaleSheetLayoutView="100" zoomScalePageLayoutView="85" workbookViewId="0">
      <pane ySplit="2" topLeftCell="A3" activePane="bottomLeft" state="frozen"/>
      <selection pane="bottomLeft"/>
      <selection activeCell="N12" sqref="N12"/>
    </sheetView>
  </sheetViews>
  <sheetFormatPr defaultColWidth="3.28515625" defaultRowHeight="18" customHeight="1"/>
  <cols>
    <col min="1" max="1" width="3.28515625" style="96" customWidth="1"/>
    <col min="2" max="15" width="3.28515625" style="96"/>
    <col min="16" max="16" width="3.28515625" style="96" customWidth="1"/>
    <col min="17" max="28" width="3.28515625" style="96"/>
    <col min="29" max="29" width="3.28515625" style="96" hidden="1" customWidth="1"/>
    <col min="30" max="16384" width="3.28515625" style="96"/>
  </cols>
  <sheetData>
    <row r="1" spans="1:29" ht="30.6" customHeight="1">
      <c r="B1" s="80" t="s">
        <v>103</v>
      </c>
      <c r="D1" s="315"/>
    </row>
    <row r="2" spans="1:29" ht="15" customHeight="1"/>
    <row r="3" spans="1:29" ht="18" customHeight="1">
      <c r="A3" s="316"/>
      <c r="B3" s="317"/>
      <c r="C3" s="317"/>
      <c r="D3" s="317"/>
      <c r="E3" s="317"/>
      <c r="F3" s="317"/>
      <c r="G3" s="317"/>
      <c r="H3" s="317"/>
      <c r="I3" s="317"/>
      <c r="J3" s="316"/>
      <c r="K3" s="316"/>
      <c r="L3" s="316"/>
      <c r="M3" s="316"/>
      <c r="N3" s="316"/>
      <c r="O3" s="316"/>
      <c r="P3" s="95"/>
      <c r="Q3" s="95"/>
      <c r="R3" s="95"/>
      <c r="S3" s="95"/>
      <c r="T3" s="95"/>
      <c r="U3" s="95"/>
      <c r="V3" s="95"/>
      <c r="W3" s="95"/>
      <c r="X3" s="95"/>
      <c r="Y3" s="95"/>
      <c r="Z3" s="95"/>
      <c r="AA3" s="95"/>
    </row>
    <row r="4" spans="1:29" ht="18" customHeight="1">
      <c r="A4" s="318"/>
      <c r="B4" s="316"/>
      <c r="C4" s="316"/>
      <c r="D4" s="316"/>
      <c r="E4" s="316"/>
      <c r="F4" s="316"/>
      <c r="G4" s="316"/>
      <c r="H4" s="316"/>
      <c r="I4" s="316"/>
      <c r="J4" s="316"/>
      <c r="K4" s="316"/>
      <c r="L4" s="316"/>
      <c r="M4" s="316"/>
      <c r="N4" s="316"/>
      <c r="O4" s="316"/>
      <c r="P4" s="95"/>
      <c r="Q4" s="95"/>
      <c r="R4" s="95"/>
      <c r="S4" s="95"/>
      <c r="T4" s="95"/>
      <c r="U4" s="95"/>
      <c r="V4" s="95"/>
      <c r="W4" s="95"/>
      <c r="X4" s="95"/>
      <c r="Y4" s="95"/>
      <c r="Z4" s="95"/>
      <c r="AA4" s="95"/>
    </row>
    <row r="5" spans="1:29" ht="18" customHeight="1">
      <c r="A5" s="316"/>
      <c r="B5" s="319"/>
      <c r="C5" s="417" t="str">
        <f t="shared" ref="C5" si="0">IFERROR(LEFT(AC5,36),"主務大臣が定める基準に係る確認申請書")</f>
        <v>沖縄振興特別措置法第＿＿条＿＿＿＿＿の規定に基づく＿＿＿＿＿＿＿＿＿＿＿</v>
      </c>
      <c r="D5" s="417"/>
      <c r="E5" s="417"/>
      <c r="F5" s="417"/>
      <c r="G5" s="417"/>
      <c r="H5" s="417"/>
      <c r="I5" s="417"/>
      <c r="J5" s="417"/>
      <c r="K5" s="417"/>
      <c r="L5" s="417"/>
      <c r="M5" s="417"/>
      <c r="N5" s="417"/>
      <c r="O5" s="417"/>
      <c r="P5" s="417"/>
      <c r="Q5" s="417"/>
      <c r="R5" s="417"/>
      <c r="S5" s="417"/>
      <c r="T5" s="417"/>
      <c r="U5" s="417"/>
      <c r="V5" s="417"/>
      <c r="W5" s="417"/>
      <c r="X5" s="417"/>
      <c r="Y5" s="417"/>
      <c r="Z5" s="95"/>
      <c r="AA5" s="95"/>
      <c r="AC5" s="96" t="str">
        <f>"沖縄振興特別措置法"&amp;〔公表時は非表示〕貼付シート!D9&amp;"の規定に基づく"&amp;〔公表時は非表示〕貼付シート!E9&amp;"に特に資するものとして主務大臣が定める基準に係る確認申請書"</f>
        <v>沖縄振興特別措置法第＿＿条＿＿＿＿＿の規定に基づく＿＿＿＿＿＿＿＿＿＿＿＿＿＿＿＿＿＿に特に資するものとして主務大臣が定める基準に係る確認申請書</v>
      </c>
    </row>
    <row r="6" spans="1:29" ht="18" customHeight="1">
      <c r="A6" s="316"/>
      <c r="B6" s="319"/>
      <c r="C6" s="417" t="str">
        <f>IFERROR(MID($AC$5,37,36),"")</f>
        <v>＿＿＿＿＿＿＿に特に資するものとして主務大臣が定める基準に係る確認申請書</v>
      </c>
      <c r="D6" s="417"/>
      <c r="E6" s="417"/>
      <c r="F6" s="417"/>
      <c r="G6" s="417"/>
      <c r="H6" s="417"/>
      <c r="I6" s="417"/>
      <c r="J6" s="417"/>
      <c r="K6" s="417"/>
      <c r="L6" s="417"/>
      <c r="M6" s="417"/>
      <c r="N6" s="417"/>
      <c r="O6" s="417"/>
      <c r="P6" s="417"/>
      <c r="Q6" s="417"/>
      <c r="R6" s="417"/>
      <c r="S6" s="417"/>
      <c r="T6" s="417"/>
      <c r="U6" s="417"/>
      <c r="V6" s="417"/>
      <c r="W6" s="417"/>
      <c r="X6" s="417"/>
      <c r="Y6" s="417"/>
      <c r="Z6" s="95"/>
      <c r="AA6" s="95"/>
    </row>
    <row r="7" spans="1:29" ht="18" customHeight="1">
      <c r="A7" s="316"/>
      <c r="B7" s="319"/>
      <c r="C7" s="417" t="str">
        <f t="shared" ref="C7" si="1">IFERROR(IFERROR(MID($AC$5,73,36),""),"")</f>
        <v/>
      </c>
      <c r="D7" s="417"/>
      <c r="E7" s="417"/>
      <c r="F7" s="417"/>
      <c r="G7" s="417"/>
      <c r="H7" s="417"/>
      <c r="I7" s="417"/>
      <c r="J7" s="417"/>
      <c r="K7" s="417"/>
      <c r="L7" s="417"/>
      <c r="M7" s="417"/>
      <c r="N7" s="417"/>
      <c r="O7" s="417"/>
      <c r="P7" s="417"/>
      <c r="Q7" s="417"/>
      <c r="R7" s="417"/>
      <c r="S7" s="417"/>
      <c r="T7" s="417"/>
      <c r="U7" s="417"/>
      <c r="V7" s="417"/>
      <c r="W7" s="417"/>
      <c r="X7" s="417"/>
      <c r="Y7" s="417"/>
      <c r="Z7" s="95"/>
      <c r="AA7" s="95"/>
    </row>
    <row r="8" spans="1:29" ht="18" customHeight="1">
      <c r="A8" s="316"/>
      <c r="B8" s="319"/>
      <c r="C8" s="320"/>
      <c r="D8" s="320"/>
      <c r="E8" s="320"/>
      <c r="F8" s="320"/>
      <c r="G8" s="320"/>
      <c r="H8" s="320"/>
      <c r="I8" s="320"/>
      <c r="J8" s="320"/>
      <c r="K8" s="320"/>
      <c r="L8" s="320"/>
      <c r="M8" s="320"/>
      <c r="N8" s="320"/>
      <c r="O8" s="320"/>
      <c r="P8" s="320"/>
      <c r="Q8" s="320"/>
      <c r="R8" s="320"/>
      <c r="S8" s="320"/>
      <c r="T8" s="320"/>
      <c r="U8" s="320"/>
      <c r="V8" s="320"/>
      <c r="W8" s="320"/>
      <c r="X8" s="320"/>
      <c r="Y8" s="320"/>
      <c r="Z8" s="95"/>
      <c r="AA8" s="95"/>
    </row>
    <row r="9" spans="1:29" ht="18" customHeight="1">
      <c r="A9" s="317"/>
      <c r="B9" s="316"/>
      <c r="C9" s="316"/>
      <c r="D9" s="316"/>
      <c r="E9" s="316"/>
      <c r="F9" s="316"/>
      <c r="G9" s="316"/>
      <c r="H9" s="316"/>
      <c r="I9" s="316"/>
      <c r="J9" s="316"/>
      <c r="K9" s="316"/>
      <c r="L9" s="316"/>
      <c r="M9" s="316"/>
      <c r="N9" s="316"/>
      <c r="O9" s="316"/>
      <c r="P9" s="95"/>
      <c r="Q9" s="95"/>
      <c r="R9" s="95"/>
      <c r="S9" s="95"/>
      <c r="T9" s="95"/>
      <c r="U9" s="95"/>
      <c r="V9" s="95"/>
      <c r="W9" s="95"/>
      <c r="X9" s="95"/>
      <c r="Y9" s="95"/>
      <c r="Z9" s="95"/>
      <c r="AA9" s="95"/>
    </row>
    <row r="10" spans="1:29" s="323" customFormat="1" ht="18" customHeight="1">
      <c r="A10" s="316"/>
      <c r="B10" s="316"/>
      <c r="C10" s="316"/>
      <c r="D10" s="316"/>
      <c r="E10" s="316"/>
      <c r="F10" s="316"/>
      <c r="G10" s="316"/>
      <c r="H10" s="316"/>
      <c r="I10" s="316"/>
      <c r="J10" s="316"/>
      <c r="K10" s="316"/>
      <c r="L10" s="316"/>
      <c r="M10" s="316"/>
      <c r="N10" s="316"/>
      <c r="O10" s="316"/>
      <c r="P10" s="316"/>
      <c r="Q10" s="321" t="s">
        <v>104</v>
      </c>
      <c r="R10" s="418" t="str">
        <f>IF(TEXT('別紙１（基本）'!AL7,"e")="-","",TEXT('別紙１（基本）'!AL7,"e"))</f>
        <v/>
      </c>
      <c r="S10" s="418"/>
      <c r="T10" s="322" t="s">
        <v>105</v>
      </c>
      <c r="U10" s="418" t="str">
        <f>'別紙１（基本）'!AA6&amp;""</f>
        <v/>
      </c>
      <c r="V10" s="418"/>
      <c r="W10" s="322" t="s">
        <v>106</v>
      </c>
      <c r="X10" s="418" t="str">
        <f>'別紙１（基本）'!AD6&amp;""</f>
        <v/>
      </c>
      <c r="Y10" s="418"/>
      <c r="Z10" s="322" t="s">
        <v>107</v>
      </c>
      <c r="AA10" s="316"/>
    </row>
    <row r="11" spans="1:29" ht="18" customHeight="1">
      <c r="A11" s="324"/>
      <c r="B11" s="316"/>
      <c r="C11" s="316"/>
      <c r="D11" s="316"/>
      <c r="E11" s="316"/>
      <c r="F11" s="316"/>
      <c r="G11" s="316"/>
      <c r="H11" s="316"/>
      <c r="I11" s="316"/>
      <c r="J11" s="316"/>
      <c r="K11" s="316"/>
      <c r="L11" s="316"/>
      <c r="M11" s="316"/>
      <c r="N11" s="316"/>
      <c r="O11" s="316"/>
      <c r="P11" s="95"/>
      <c r="Q11" s="95"/>
      <c r="R11" s="95"/>
      <c r="S11" s="95"/>
      <c r="T11" s="95"/>
      <c r="U11" s="95"/>
      <c r="V11" s="95"/>
      <c r="W11" s="95"/>
      <c r="X11" s="95"/>
      <c r="Y11" s="95"/>
      <c r="Z11" s="95"/>
      <c r="AA11" s="95"/>
    </row>
    <row r="12" spans="1:29" ht="18" customHeight="1">
      <c r="A12" s="316"/>
      <c r="B12" s="419" t="s">
        <v>108</v>
      </c>
      <c r="C12" s="419"/>
      <c r="D12" s="419"/>
      <c r="E12" s="419"/>
      <c r="F12" s="419"/>
      <c r="G12" s="316" t="s">
        <v>109</v>
      </c>
      <c r="H12" s="316"/>
      <c r="I12" s="316"/>
      <c r="J12" s="316"/>
      <c r="K12" s="316"/>
      <c r="L12" s="316"/>
      <c r="M12" s="316"/>
      <c r="N12" s="316"/>
      <c r="O12" s="316"/>
      <c r="P12" s="95"/>
      <c r="Q12" s="95"/>
      <c r="R12" s="95"/>
      <c r="S12" s="95"/>
      <c r="T12" s="95"/>
      <c r="U12" s="95"/>
      <c r="V12" s="95"/>
      <c r="W12" s="95"/>
      <c r="X12" s="95"/>
      <c r="Y12" s="95"/>
      <c r="Z12" s="95"/>
      <c r="AA12" s="95"/>
    </row>
    <row r="13" spans="1:29" ht="18" customHeight="1">
      <c r="A13" s="316"/>
      <c r="B13" s="419" t="str">
        <f>IFERROR(〔公表時は非表示〕貼付シート!F9,"")</f>
        <v/>
      </c>
      <c r="C13" s="419"/>
      <c r="D13" s="419"/>
      <c r="E13" s="419"/>
      <c r="F13" s="419"/>
      <c r="G13" s="316" t="str">
        <f>IF(B13="","","　殿")</f>
        <v/>
      </c>
      <c r="H13" s="316"/>
      <c r="I13" s="316"/>
      <c r="J13" s="316"/>
      <c r="K13" s="316"/>
      <c r="L13" s="316"/>
      <c r="M13" s="316"/>
      <c r="N13" s="316"/>
      <c r="O13" s="316"/>
      <c r="P13" s="95"/>
      <c r="Q13" s="95"/>
      <c r="R13" s="95"/>
      <c r="S13" s="95"/>
      <c r="T13" s="95"/>
      <c r="U13" s="95"/>
      <c r="V13" s="95"/>
      <c r="W13" s="95"/>
      <c r="X13" s="95"/>
      <c r="Y13" s="95"/>
      <c r="Z13" s="95"/>
      <c r="AA13" s="95"/>
    </row>
    <row r="14" spans="1:29" ht="18" customHeight="1">
      <c r="A14" s="324"/>
      <c r="B14" s="419" t="str">
        <f>IFERROR(〔公表時は非表示〕貼付シート!G9,"")</f>
        <v/>
      </c>
      <c r="C14" s="419"/>
      <c r="D14" s="419"/>
      <c r="E14" s="419"/>
      <c r="F14" s="419"/>
      <c r="G14" s="316" t="str">
        <f>IF(B14="","","　殿")</f>
        <v/>
      </c>
      <c r="H14" s="316"/>
      <c r="I14" s="316"/>
      <c r="J14" s="316"/>
      <c r="K14" s="316"/>
      <c r="L14" s="316"/>
      <c r="M14" s="316"/>
      <c r="N14" s="316"/>
      <c r="O14" s="316"/>
      <c r="P14" s="95"/>
      <c r="Q14" s="95"/>
      <c r="R14" s="95"/>
      <c r="S14" s="95"/>
      <c r="T14" s="95"/>
      <c r="U14" s="95"/>
      <c r="V14" s="95"/>
      <c r="W14" s="95"/>
      <c r="X14" s="95"/>
      <c r="Y14" s="95"/>
      <c r="Z14" s="95"/>
      <c r="AA14" s="95"/>
    </row>
    <row r="15" spans="1:29" ht="18" customHeight="1">
      <c r="A15" s="316"/>
      <c r="B15" s="316"/>
      <c r="C15" s="316"/>
      <c r="D15" s="316"/>
      <c r="E15" s="316"/>
      <c r="F15" s="95"/>
      <c r="G15" s="325"/>
      <c r="H15" s="95"/>
      <c r="I15" s="95"/>
      <c r="J15" s="95"/>
      <c r="K15" s="95"/>
      <c r="L15" s="419" t="s">
        <v>110</v>
      </c>
      <c r="M15" s="419"/>
      <c r="N15" s="419"/>
      <c r="O15" s="419"/>
      <c r="P15" s="419"/>
      <c r="Q15" s="95"/>
      <c r="R15" s="417" t="str">
        <f>'別紙１（基本）'!J13&amp;""</f>
        <v/>
      </c>
      <c r="S15" s="417"/>
      <c r="T15" s="417"/>
      <c r="U15" s="417"/>
      <c r="V15" s="417"/>
      <c r="W15" s="417"/>
      <c r="X15" s="417"/>
      <c r="Y15" s="417"/>
      <c r="Z15" s="417"/>
      <c r="AA15" s="417"/>
    </row>
    <row r="16" spans="1:29" ht="18" customHeight="1">
      <c r="A16" s="316"/>
      <c r="B16" s="316"/>
      <c r="C16" s="316"/>
      <c r="D16" s="316"/>
      <c r="E16" s="316"/>
      <c r="F16" s="95"/>
      <c r="G16" s="325"/>
      <c r="H16" s="95"/>
      <c r="I16" s="95"/>
      <c r="J16" s="95"/>
      <c r="K16" s="95"/>
      <c r="L16" s="419" t="s">
        <v>2</v>
      </c>
      <c r="M16" s="419"/>
      <c r="N16" s="419"/>
      <c r="O16" s="419"/>
      <c r="P16" s="419"/>
      <c r="Q16" s="95"/>
      <c r="R16" s="417" t="str">
        <f>'別紙１（基本）'!J14&amp;""</f>
        <v/>
      </c>
      <c r="S16" s="417"/>
      <c r="T16" s="417"/>
      <c r="U16" s="417"/>
      <c r="V16" s="417"/>
      <c r="W16" s="417"/>
      <c r="X16" s="417"/>
      <c r="Y16" s="417"/>
      <c r="Z16" s="417"/>
      <c r="AA16" s="417"/>
    </row>
    <row r="17" spans="1:27" ht="18" customHeight="1">
      <c r="A17" s="316"/>
      <c r="B17" s="316"/>
      <c r="C17" s="316"/>
      <c r="D17" s="316"/>
      <c r="E17" s="316"/>
      <c r="F17" s="95"/>
      <c r="G17" s="325"/>
      <c r="H17" s="95"/>
      <c r="I17" s="95"/>
      <c r="J17" s="95"/>
      <c r="K17" s="95"/>
      <c r="L17" s="419" t="s">
        <v>111</v>
      </c>
      <c r="M17" s="419"/>
      <c r="N17" s="419"/>
      <c r="O17" s="419"/>
      <c r="P17" s="419"/>
      <c r="Q17" s="95"/>
      <c r="R17" s="417" t="str">
        <f>'別紙１（基本）'!J16&amp;""</f>
        <v/>
      </c>
      <c r="S17" s="417"/>
      <c r="T17" s="417"/>
      <c r="U17" s="417"/>
      <c r="V17" s="417"/>
      <c r="W17" s="417"/>
      <c r="X17" s="417"/>
      <c r="Y17" s="417"/>
      <c r="Z17" s="417"/>
      <c r="AA17" s="417"/>
    </row>
    <row r="18" spans="1:27" ht="18" customHeight="1">
      <c r="A18" s="316"/>
      <c r="B18" s="316"/>
      <c r="C18" s="316"/>
      <c r="D18" s="316"/>
      <c r="E18" s="316"/>
      <c r="F18" s="95"/>
      <c r="G18" s="325"/>
      <c r="H18" s="95"/>
      <c r="I18" s="95"/>
      <c r="J18" s="95"/>
      <c r="K18" s="95"/>
      <c r="L18" s="325"/>
      <c r="M18" s="325"/>
      <c r="N18" s="325"/>
      <c r="O18" s="325"/>
      <c r="P18" s="325"/>
      <c r="Q18" s="95"/>
      <c r="R18" s="320"/>
      <c r="S18" s="320"/>
      <c r="T18" s="320"/>
      <c r="U18" s="320"/>
      <c r="V18" s="320"/>
      <c r="W18" s="320"/>
      <c r="X18" s="320"/>
      <c r="Y18" s="320"/>
      <c r="Z18" s="320"/>
      <c r="AA18" s="320"/>
    </row>
    <row r="19" spans="1:27" ht="24.75" customHeight="1">
      <c r="A19" s="326"/>
      <c r="B19" s="316"/>
      <c r="C19" s="316"/>
      <c r="D19" s="316"/>
      <c r="E19" s="316"/>
      <c r="F19" s="316"/>
      <c r="G19" s="316"/>
      <c r="H19" s="316"/>
      <c r="I19" s="316"/>
      <c r="J19" s="316"/>
      <c r="K19" s="316"/>
      <c r="L19" s="316"/>
      <c r="M19" s="316"/>
      <c r="N19" s="316"/>
      <c r="O19" s="316"/>
      <c r="P19" s="95"/>
      <c r="Q19" s="95"/>
      <c r="R19" s="95"/>
      <c r="S19" s="95"/>
      <c r="T19" s="95"/>
      <c r="U19" s="95"/>
      <c r="V19" s="95"/>
      <c r="W19" s="95"/>
      <c r="X19" s="95"/>
      <c r="Y19" s="95"/>
      <c r="Z19" s="95"/>
      <c r="AA19" s="95"/>
    </row>
    <row r="20" spans="1:27" ht="18" customHeight="1">
      <c r="A20" s="420" t="str">
        <f>IFERROR("　認定"&amp;〔公表時は非表示〕貼付シート!B9&amp;"に従って実施する"&amp;〔公表時は非表示〕貼付シート!C9&amp;"について、沖縄振興特別措置法"&amp;〔公表時は非表示〕貼付シート!D9&amp;"の規定に基づく確認を受けたいので申請します。","")</f>
        <v>　認定＿＿＿＿＿＿措置実施計画に従って実施する＿＿＿＿措置について、沖縄振興特別措置法第＿＿条＿＿＿＿＿の規定に基づく確認を受けたいので申請します。</v>
      </c>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row>
    <row r="21" spans="1:27" ht="18" customHeight="1">
      <c r="A21" s="420"/>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row>
    <row r="22" spans="1:27" ht="18" customHeight="1">
      <c r="A22" s="317"/>
      <c r="B22" s="316"/>
      <c r="C22" s="316"/>
      <c r="D22" s="316"/>
      <c r="E22" s="316"/>
      <c r="F22" s="316"/>
      <c r="G22" s="316"/>
      <c r="H22" s="316"/>
      <c r="I22" s="316"/>
      <c r="J22" s="316"/>
      <c r="K22" s="316"/>
      <c r="L22" s="316"/>
      <c r="M22" s="316"/>
      <c r="N22" s="316"/>
      <c r="O22" s="316"/>
      <c r="P22" s="95"/>
      <c r="Q22" s="95"/>
      <c r="R22" s="95"/>
      <c r="S22" s="95"/>
      <c r="T22" s="95"/>
      <c r="U22" s="95"/>
      <c r="V22" s="95"/>
      <c r="W22" s="95"/>
      <c r="X22" s="95"/>
      <c r="Y22" s="95"/>
      <c r="Z22" s="95"/>
      <c r="AA22" s="95"/>
    </row>
    <row r="23" spans="1:27" ht="18" customHeight="1">
      <c r="A23" s="317"/>
      <c r="B23" s="316"/>
      <c r="C23" s="316"/>
      <c r="D23" s="316"/>
      <c r="E23" s="316"/>
      <c r="F23" s="316"/>
      <c r="G23" s="316"/>
      <c r="H23" s="316"/>
      <c r="I23" s="316"/>
      <c r="J23" s="316"/>
      <c r="K23" s="316"/>
      <c r="L23" s="316"/>
      <c r="M23" s="316"/>
      <c r="N23" s="316"/>
      <c r="O23" s="316"/>
      <c r="P23" s="95"/>
      <c r="Q23" s="95"/>
      <c r="R23" s="95"/>
      <c r="S23" s="95"/>
      <c r="T23" s="95"/>
      <c r="U23" s="95"/>
      <c r="V23" s="95"/>
      <c r="W23" s="95"/>
      <c r="X23" s="95"/>
      <c r="Y23" s="95"/>
      <c r="Z23" s="95"/>
      <c r="AA23" s="95"/>
    </row>
    <row r="24" spans="1:27" ht="18" customHeight="1">
      <c r="A24" s="317"/>
      <c r="B24" s="316"/>
      <c r="C24" s="316"/>
      <c r="D24" s="316"/>
      <c r="E24" s="316"/>
      <c r="F24" s="316"/>
      <c r="G24" s="316"/>
      <c r="H24" s="316"/>
      <c r="I24" s="316"/>
      <c r="J24" s="316"/>
      <c r="K24" s="316"/>
      <c r="L24" s="316"/>
      <c r="M24" s="316"/>
      <c r="N24" s="316"/>
      <c r="O24" s="316"/>
      <c r="P24" s="95"/>
      <c r="Q24" s="95"/>
      <c r="R24" s="95"/>
      <c r="S24" s="95"/>
      <c r="T24" s="95"/>
      <c r="U24" s="95"/>
      <c r="V24" s="95"/>
      <c r="W24" s="95"/>
      <c r="X24" s="95"/>
      <c r="Y24" s="95"/>
      <c r="Z24" s="95"/>
      <c r="AA24" s="95"/>
    </row>
    <row r="25" spans="1:27" ht="18" customHeight="1">
      <c r="A25" s="317"/>
      <c r="B25" s="316"/>
      <c r="C25" s="316"/>
      <c r="D25" s="316"/>
      <c r="E25" s="316"/>
      <c r="F25" s="316"/>
      <c r="G25" s="316"/>
      <c r="H25" s="316"/>
      <c r="I25" s="316"/>
      <c r="J25" s="316"/>
      <c r="K25" s="316"/>
      <c r="L25" s="316"/>
      <c r="M25" s="316"/>
      <c r="N25" s="316"/>
      <c r="O25" s="316"/>
      <c r="P25" s="95"/>
      <c r="Q25" s="95"/>
      <c r="R25" s="95"/>
      <c r="S25" s="95"/>
      <c r="T25" s="95"/>
      <c r="U25" s="95"/>
      <c r="V25" s="95"/>
      <c r="W25" s="95"/>
      <c r="X25" s="95"/>
      <c r="Y25" s="95"/>
      <c r="Z25" s="95"/>
      <c r="AA25" s="95"/>
    </row>
    <row r="26" spans="1:27" ht="18" customHeight="1">
      <c r="A26" s="317"/>
      <c r="B26" s="316"/>
      <c r="C26" s="316"/>
      <c r="D26" s="316"/>
      <c r="E26" s="316"/>
      <c r="F26" s="316"/>
      <c r="G26" s="316"/>
      <c r="H26" s="316"/>
      <c r="I26" s="316"/>
      <c r="J26" s="316"/>
      <c r="K26" s="316"/>
      <c r="L26" s="316"/>
      <c r="M26" s="316"/>
      <c r="N26" s="316"/>
      <c r="O26" s="316"/>
      <c r="P26" s="95"/>
      <c r="Q26" s="95"/>
      <c r="R26" s="95"/>
      <c r="S26" s="95"/>
      <c r="T26" s="95"/>
      <c r="U26" s="95"/>
      <c r="V26" s="95"/>
      <c r="W26" s="95"/>
      <c r="X26" s="95"/>
      <c r="Y26" s="95"/>
      <c r="Z26" s="95"/>
      <c r="AA26" s="95"/>
    </row>
    <row r="27" spans="1:27" ht="18" customHeight="1">
      <c r="A27" s="316"/>
      <c r="B27" s="316" t="s">
        <v>112</v>
      </c>
      <c r="C27" s="316"/>
      <c r="D27" s="316"/>
      <c r="E27" s="316"/>
      <c r="F27" s="316"/>
      <c r="G27" s="316"/>
      <c r="H27" s="316"/>
      <c r="I27" s="316"/>
      <c r="J27" s="316"/>
      <c r="K27" s="316"/>
      <c r="L27" s="316"/>
      <c r="M27" s="316"/>
      <c r="N27" s="316"/>
      <c r="O27" s="316"/>
      <c r="P27" s="95"/>
      <c r="Q27" s="95"/>
      <c r="R27" s="95"/>
      <c r="S27" s="95"/>
      <c r="T27" s="95"/>
      <c r="U27" s="95"/>
      <c r="V27" s="95"/>
      <c r="W27" s="95"/>
      <c r="X27" s="95"/>
      <c r="Y27" s="95"/>
      <c r="Z27" s="95"/>
      <c r="AA27" s="95"/>
    </row>
    <row r="28" spans="1:27" ht="5.65" customHeight="1">
      <c r="A28" s="316"/>
      <c r="B28" s="316"/>
      <c r="C28" s="327"/>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row>
    <row r="29" spans="1:27" ht="5.65" customHeight="1">
      <c r="A29" s="316"/>
      <c r="B29" s="316"/>
      <c r="C29" s="327"/>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row>
    <row r="30" spans="1:27" ht="18" customHeight="1">
      <c r="A30" s="316"/>
      <c r="B30" s="316"/>
      <c r="C30" s="421" t="str">
        <f>IFERROR("　認定を受けた"&amp;〔公表時は非表示〕貼付シート!B9&amp;"（添付書類を含む）及び沖縄県知事が発行した認定書を添付すること。","")</f>
        <v>　認定を受けた＿＿＿＿＿＿措置実施計画（添付書類を含む）及び沖縄県知事が発行した認定書を添付すること。</v>
      </c>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row>
    <row r="31" spans="1:27" ht="18" customHeight="1">
      <c r="A31" s="317"/>
      <c r="B31" s="316"/>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row>
    <row r="32" spans="1:27" ht="18" customHeight="1">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row>
    <row r="33" spans="1:27" ht="18" customHeight="1">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row>
    <row r="34" spans="1:27" ht="18" customHeight="1">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row>
  </sheetData>
  <sheetProtection algorithmName="SHA-512" hashValue="kOhm+c2Xi0qhpukscHKrnOjQVq5TjLvdYYzoMEPGU+N/t450msuXX5EWLtmXRJT8JEe0YowyFdxCBUCPnbvbRQ==" saltValue="EYSSVd8J8UckDsXkG7xwUA==" spinCount="100000" sheet="1" objects="1" scenarios="1"/>
  <mergeCells count="17">
    <mergeCell ref="L17:P17"/>
    <mergeCell ref="R17:AA17"/>
    <mergeCell ref="A20:AA21"/>
    <mergeCell ref="C30:AA31"/>
    <mergeCell ref="B12:F12"/>
    <mergeCell ref="B13:F13"/>
    <mergeCell ref="B14:F14"/>
    <mergeCell ref="L15:P15"/>
    <mergeCell ref="R15:AA15"/>
    <mergeCell ref="L16:P16"/>
    <mergeCell ref="R16:AA16"/>
    <mergeCell ref="C5:Y5"/>
    <mergeCell ref="C6:Y6"/>
    <mergeCell ref="C7:Y7"/>
    <mergeCell ref="R10:S10"/>
    <mergeCell ref="U10:V10"/>
    <mergeCell ref="X10:Y10"/>
  </mergeCells>
  <phoneticPr fontId="2"/>
  <printOptions horizontalCentered="1"/>
  <pageMargins left="0.70866141732283472" right="0.59055118110236227" top="0.74803149606299213" bottom="0.55118110236220474"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L77"/>
  <sheetViews>
    <sheetView showGridLines="0" zoomScaleNormal="100" zoomScaleSheetLayoutView="100" workbookViewId="0">
      <pane ySplit="4" topLeftCell="A5" activePane="bottomLeft" state="frozen"/>
      <selection pane="bottomLeft"/>
    </sheetView>
  </sheetViews>
  <sheetFormatPr defaultColWidth="3.42578125" defaultRowHeight="15" customHeight="1"/>
  <cols>
    <col min="1" max="1" width="3.42578125" style="96" customWidth="1"/>
    <col min="2" max="2" width="0.7109375" style="96" customWidth="1"/>
    <col min="3" max="3" width="1.7109375" style="96" customWidth="1"/>
    <col min="4" max="5" width="0.7109375" style="96" customWidth="1"/>
    <col min="6" max="6" width="1.7109375" style="96" customWidth="1"/>
    <col min="7" max="7" width="0.7109375" style="96" customWidth="1"/>
    <col min="8" max="32" width="3.42578125" style="96" customWidth="1"/>
    <col min="33" max="33" width="3.42578125" style="259"/>
    <col min="34" max="34" width="58.42578125" style="260" customWidth="1"/>
    <col min="35" max="35" width="3.42578125" style="259" hidden="1" customWidth="1"/>
    <col min="36" max="36" width="3.42578125" style="259" customWidth="1"/>
    <col min="37" max="38" width="21.5703125" style="96" hidden="1" customWidth="1"/>
    <col min="39" max="16384" width="3.42578125" style="96"/>
  </cols>
  <sheetData>
    <row r="1" spans="1:38" ht="15" customHeight="1">
      <c r="B1" s="257"/>
      <c r="F1" s="258"/>
    </row>
    <row r="2" spans="1:38" ht="13.15">
      <c r="B2" s="257"/>
      <c r="C2" s="475" t="s">
        <v>113</v>
      </c>
      <c r="D2" s="475"/>
      <c r="E2" s="475"/>
      <c r="F2" s="475"/>
      <c r="G2" s="475"/>
      <c r="H2" s="475"/>
      <c r="I2" s="475"/>
      <c r="J2" s="475"/>
      <c r="K2" s="475"/>
      <c r="L2" s="475"/>
    </row>
    <row r="3" spans="1:38" ht="19.149999999999999">
      <c r="B3" s="257"/>
      <c r="F3" s="261" t="str">
        <f>IFERROR(IF(COUNT(AI:AI)&gt;0,"エラーあり（"&amp;COUNT(AI:AI)&amp;"件）　"&amp;INDEX(AH:AH,MATCH(1,AI:AI,0)),IF(COUNT('別紙１（観光）'!AH:AH)&gt;0,"別紙１（観光）シートにエラーがあります。","エラーはありません。")),"Excel上のエラー（#N/A,#REF!など）があります。")</f>
        <v>エラーあり（11件）　申請日が未入力です。</v>
      </c>
      <c r="G3" s="261"/>
    </row>
    <row r="4" spans="1:38" ht="15" customHeight="1">
      <c r="B4" s="257"/>
      <c r="F4" s="258"/>
    </row>
    <row r="5" spans="1:38" ht="15" customHeight="1">
      <c r="A5" s="95" t="s">
        <v>114</v>
      </c>
      <c r="B5" s="95"/>
      <c r="C5" s="95"/>
      <c r="D5" s="95"/>
      <c r="E5" s="95"/>
      <c r="F5" s="95"/>
      <c r="G5" s="95"/>
      <c r="H5" s="95"/>
      <c r="I5" s="95"/>
      <c r="J5" s="95"/>
      <c r="K5" s="95"/>
      <c r="L5" s="95"/>
      <c r="M5" s="95"/>
      <c r="N5" s="95"/>
      <c r="O5" s="95"/>
      <c r="P5" s="95"/>
      <c r="Q5" s="95"/>
      <c r="R5" s="95"/>
      <c r="S5" s="95"/>
      <c r="T5" s="95"/>
      <c r="U5" s="95"/>
      <c r="V5" s="95"/>
      <c r="W5" s="95"/>
      <c r="X5" s="95"/>
      <c r="Y5" s="424" t="s">
        <v>115</v>
      </c>
      <c r="Z5" s="424"/>
      <c r="AA5" s="424"/>
      <c r="AB5" s="506"/>
      <c r="AC5" s="506"/>
      <c r="AD5" s="506"/>
      <c r="AE5" s="506"/>
      <c r="AF5" s="506"/>
      <c r="AH5" s="260" t="s">
        <v>116</v>
      </c>
    </row>
    <row r="6" spans="1:38" ht="15" customHeight="1">
      <c r="A6" s="476"/>
      <c r="B6" s="476"/>
      <c r="C6" s="476"/>
      <c r="D6" s="476"/>
      <c r="E6" s="476"/>
      <c r="F6" s="95"/>
      <c r="G6" s="95"/>
      <c r="H6" s="95"/>
      <c r="I6" s="95"/>
      <c r="J6" s="95"/>
      <c r="K6" s="95"/>
      <c r="L6" s="95"/>
      <c r="M6" s="95"/>
      <c r="N6" s="95"/>
      <c r="O6" s="95"/>
      <c r="P6" s="95"/>
      <c r="Q6" s="95"/>
      <c r="R6" s="95"/>
      <c r="S6" s="95"/>
      <c r="T6" s="95"/>
      <c r="U6" s="95"/>
      <c r="V6" s="262" t="s">
        <v>117</v>
      </c>
      <c r="W6" s="494"/>
      <c r="X6" s="494"/>
      <c r="Y6" s="494"/>
      <c r="Z6" s="95" t="s">
        <v>105</v>
      </c>
      <c r="AA6" s="473"/>
      <c r="AB6" s="473"/>
      <c r="AC6" s="95" t="s">
        <v>106</v>
      </c>
      <c r="AD6" s="473"/>
      <c r="AE6" s="473"/>
      <c r="AF6" s="95" t="s">
        <v>107</v>
      </c>
      <c r="AH6" s="258" t="str">
        <f>IF(OR(W6="",AA6="",AD6=""),"申請日が未入力です。","")</f>
        <v>申請日が未入力です。</v>
      </c>
      <c r="AI6" s="268">
        <f>IFERROR(IF(AH6="","",1),2)</f>
        <v>1</v>
      </c>
    </row>
    <row r="7" spans="1:38" ht="13.9" customHeight="1">
      <c r="A7" s="924" t="str">
        <f>"■申請者及び"&amp;IFERROR(〔公表時は非表示〕貼付シート!B9,"")&amp;"に関する基本的事項"</f>
        <v>■申請者及び＿＿＿＿＿＿措置実施計画に関する基本的事項</v>
      </c>
      <c r="B7" s="924"/>
      <c r="C7" s="924"/>
      <c r="D7" s="924"/>
      <c r="E7" s="924"/>
      <c r="F7" s="924"/>
      <c r="G7" s="924"/>
      <c r="H7" s="924"/>
      <c r="I7" s="924"/>
      <c r="J7" s="924"/>
      <c r="K7" s="924"/>
      <c r="L7" s="924"/>
      <c r="M7" s="924"/>
      <c r="N7" s="924"/>
      <c r="O7" s="924"/>
      <c r="P7" s="924"/>
      <c r="Q7" s="924"/>
      <c r="R7" s="924"/>
      <c r="S7" s="924"/>
      <c r="T7" s="924"/>
      <c r="U7" s="924"/>
      <c r="V7" s="924"/>
      <c r="W7" s="924"/>
      <c r="X7" s="924"/>
      <c r="Y7" s="924"/>
      <c r="Z7" s="924"/>
      <c r="AA7" s="924"/>
      <c r="AB7" s="924"/>
      <c r="AC7" s="924"/>
      <c r="AD7" s="924"/>
      <c r="AE7" s="924"/>
      <c r="AF7" s="924"/>
      <c r="AK7" s="264" t="s">
        <v>118</v>
      </c>
      <c r="AL7" s="269" t="str">
        <f>IF(OR(W6="",AA6="",AD6=""),"-",DATE(W6,AA6,AD6))</f>
        <v>-</v>
      </c>
    </row>
    <row r="8" spans="1:38" ht="13.9" customHeight="1">
      <c r="A8" s="924"/>
      <c r="B8" s="924"/>
      <c r="C8" s="924"/>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c r="AF8" s="924"/>
      <c r="AK8" s="270" t="s">
        <v>119</v>
      </c>
      <c r="AL8" s="271" t="str">
        <f>IF(OR(J18="",M18="",P18=""),"-",DATE(J18,M18,P18))</f>
        <v>-</v>
      </c>
    </row>
    <row r="9" spans="1:38" ht="15" customHeight="1">
      <c r="A9" s="94" t="s">
        <v>120</v>
      </c>
      <c r="B9" s="94"/>
      <c r="C9" s="94"/>
      <c r="D9" s="94"/>
      <c r="E9" s="94"/>
      <c r="F9" s="95"/>
      <c r="G9" s="95"/>
      <c r="H9" s="95"/>
      <c r="I9" s="95"/>
      <c r="J9" s="95"/>
      <c r="K9" s="95"/>
      <c r="L9" s="95"/>
      <c r="M9" s="95"/>
      <c r="N9" s="95"/>
      <c r="O9" s="95"/>
      <c r="P9" s="95"/>
      <c r="Q9" s="95"/>
      <c r="R9" s="95"/>
      <c r="S9" s="95"/>
      <c r="T9" s="95"/>
      <c r="U9" s="95"/>
      <c r="V9" s="95"/>
      <c r="W9" s="95"/>
      <c r="X9" s="95"/>
      <c r="Y9" s="95"/>
      <c r="Z9" s="95"/>
      <c r="AA9" s="95"/>
      <c r="AB9" s="95"/>
      <c r="AC9" s="95"/>
      <c r="AD9" s="95"/>
      <c r="AE9" s="95"/>
      <c r="AF9" s="262"/>
      <c r="AK9" s="264" t="s">
        <v>121</v>
      </c>
      <c r="AL9" s="272" t="str">
        <f>IF(AL22&lt;&gt;"o","",IF(AL18&lt;=AL8,"新設法人等","既設法人等"))</f>
        <v/>
      </c>
    </row>
    <row r="10" spans="1:38" ht="15" customHeight="1">
      <c r="A10" s="446" t="s">
        <v>122</v>
      </c>
      <c r="B10" s="447"/>
      <c r="C10" s="447"/>
      <c r="D10" s="447"/>
      <c r="E10" s="447"/>
      <c r="F10" s="447"/>
      <c r="G10" s="447"/>
      <c r="H10" s="447"/>
      <c r="I10" s="448"/>
      <c r="J10" s="514"/>
      <c r="K10" s="515"/>
      <c r="L10" s="515"/>
      <c r="M10" s="515"/>
      <c r="N10" s="515"/>
      <c r="O10" s="273"/>
      <c r="P10" s="273"/>
      <c r="Q10" s="273"/>
      <c r="R10" s="273"/>
      <c r="S10" s="273"/>
      <c r="T10" s="273"/>
      <c r="U10" s="501" t="s">
        <v>123</v>
      </c>
      <c r="V10" s="449" t="s">
        <v>26</v>
      </c>
      <c r="W10" s="450"/>
      <c r="X10" s="451"/>
      <c r="Y10" s="440"/>
      <c r="Z10" s="441"/>
      <c r="AA10" s="441"/>
      <c r="AB10" s="441"/>
      <c r="AC10" s="441"/>
      <c r="AD10" s="441"/>
      <c r="AE10" s="441"/>
      <c r="AF10" s="442"/>
      <c r="AH10" s="258" t="str">
        <f>IF(J10="","法人・個人欄が正しく選択されていません。","")</f>
        <v>法人・個人欄が正しく選択されていません。</v>
      </c>
      <c r="AI10" s="268">
        <f>IFERROR(IF(AH10="","",1),2)</f>
        <v>1</v>
      </c>
      <c r="AK10" s="274" t="s">
        <v>124</v>
      </c>
      <c r="AL10" s="272" t="str">
        <f>IF(OR(J10="個人事業主",AND(J20&lt;&gt;"",L20&lt;&gt;"",O20&lt;&gt;"",Q20&lt;&gt;"")),"o","-")</f>
        <v>-</v>
      </c>
    </row>
    <row r="11" spans="1:38" ht="15" customHeight="1">
      <c r="A11" s="467" t="s">
        <v>6</v>
      </c>
      <c r="B11" s="468"/>
      <c r="C11" s="468"/>
      <c r="D11" s="468"/>
      <c r="E11" s="468"/>
      <c r="F11" s="468"/>
      <c r="G11" s="468"/>
      <c r="H11" s="468"/>
      <c r="I11" s="469"/>
      <c r="J11" s="512"/>
      <c r="K11" s="513"/>
      <c r="L11" s="513"/>
      <c r="M11" s="513"/>
      <c r="N11" s="513"/>
      <c r="O11" s="275" t="s">
        <v>125</v>
      </c>
      <c r="P11" s="276"/>
      <c r="Q11" s="276"/>
      <c r="R11" s="277"/>
      <c r="S11" s="273"/>
      <c r="T11" s="273"/>
      <c r="U11" s="501"/>
      <c r="V11" s="449" t="s">
        <v>126</v>
      </c>
      <c r="W11" s="450"/>
      <c r="X11" s="451"/>
      <c r="Y11" s="440"/>
      <c r="Z11" s="441"/>
      <c r="AA11" s="441"/>
      <c r="AB11" s="441"/>
      <c r="AC11" s="441"/>
      <c r="AD11" s="441"/>
      <c r="AE11" s="441"/>
      <c r="AF11" s="442"/>
      <c r="AH11" s="258" t="str">
        <f>IF(AND(J10="法人",J11=""),"法人番号が未入力です。","")</f>
        <v/>
      </c>
      <c r="AI11" s="268" t="str">
        <f>IFERROR(IF(AH11="","",1),2)</f>
        <v/>
      </c>
      <c r="AK11" s="264" t="s">
        <v>127</v>
      </c>
      <c r="AL11" s="278" t="str">
        <f>IF(OR(J25="",M25="",O25=""),"-",DATE(J25,M25,O25))</f>
        <v>-</v>
      </c>
    </row>
    <row r="12" spans="1:38" ht="15" customHeight="1" thickBot="1">
      <c r="A12" s="461" t="s">
        <v>128</v>
      </c>
      <c r="B12" s="462"/>
      <c r="C12" s="462"/>
      <c r="D12" s="462"/>
      <c r="E12" s="462"/>
      <c r="F12" s="462"/>
      <c r="G12" s="462"/>
      <c r="H12" s="462"/>
      <c r="I12" s="463"/>
      <c r="J12" s="279" t="s">
        <v>129</v>
      </c>
      <c r="K12" s="507"/>
      <c r="L12" s="508"/>
      <c r="M12" s="508"/>
      <c r="N12" s="280"/>
      <c r="O12" s="280"/>
      <c r="P12" s="280"/>
      <c r="Q12" s="280"/>
      <c r="R12" s="280"/>
      <c r="S12" s="280"/>
      <c r="T12" s="280"/>
      <c r="U12" s="502"/>
      <c r="V12" s="452" t="s">
        <v>28</v>
      </c>
      <c r="W12" s="453"/>
      <c r="X12" s="454"/>
      <c r="Y12" s="443"/>
      <c r="Z12" s="444"/>
      <c r="AA12" s="444"/>
      <c r="AB12" s="444"/>
      <c r="AC12" s="444"/>
      <c r="AD12" s="444"/>
      <c r="AE12" s="444"/>
      <c r="AF12" s="445"/>
      <c r="AH12" s="258" t="str">
        <f>IF(OR(K12="",J13=""),"本社・主たる事務所等の所在地が未入力です。","")</f>
        <v>本社・主たる事務所等の所在地が未入力です。</v>
      </c>
      <c r="AI12" s="268">
        <f>IFERROR(IF(AH12="","",1),2)</f>
        <v>1</v>
      </c>
      <c r="AK12" s="264" t="s">
        <v>130</v>
      </c>
      <c r="AL12" s="278" t="str">
        <f>IF(OR(R25="",U25="",W25=""),"-",DATE(R25,U25,W25))</f>
        <v>-</v>
      </c>
    </row>
    <row r="13" spans="1:38" ht="15" customHeight="1" thickTop="1">
      <c r="A13" s="464"/>
      <c r="B13" s="465"/>
      <c r="C13" s="465"/>
      <c r="D13" s="465"/>
      <c r="E13" s="465"/>
      <c r="F13" s="465"/>
      <c r="G13" s="465"/>
      <c r="H13" s="465"/>
      <c r="I13" s="466"/>
      <c r="J13" s="509"/>
      <c r="K13" s="510"/>
      <c r="L13" s="510"/>
      <c r="M13" s="510"/>
      <c r="N13" s="510"/>
      <c r="O13" s="510"/>
      <c r="P13" s="510"/>
      <c r="Q13" s="510"/>
      <c r="R13" s="510"/>
      <c r="S13" s="510"/>
      <c r="T13" s="510"/>
      <c r="U13" s="510"/>
      <c r="V13" s="510"/>
      <c r="W13" s="510"/>
      <c r="X13" s="510"/>
      <c r="Y13" s="510"/>
      <c r="Z13" s="510"/>
      <c r="AA13" s="510"/>
      <c r="AB13" s="510"/>
      <c r="AC13" s="510"/>
      <c r="AD13" s="510"/>
      <c r="AE13" s="510"/>
      <c r="AF13" s="511"/>
      <c r="AK13" s="264" t="s">
        <v>131</v>
      </c>
      <c r="AL13" s="269" t="str">
        <f>IF(AL22&lt;&gt;"o","",MAX(AL8,INDEX(〔公表時は非表示〕事業年度!$C$5:$C$21,〔公表時は非表示〕事業年度!$G$4)))</f>
        <v/>
      </c>
    </row>
    <row r="14" spans="1:38" ht="15" customHeight="1">
      <c r="A14" s="455" t="s">
        <v>2</v>
      </c>
      <c r="B14" s="456"/>
      <c r="C14" s="456"/>
      <c r="D14" s="456"/>
      <c r="E14" s="456"/>
      <c r="F14" s="456"/>
      <c r="G14" s="456"/>
      <c r="H14" s="456"/>
      <c r="I14" s="457"/>
      <c r="J14" s="516"/>
      <c r="K14" s="517"/>
      <c r="L14" s="517"/>
      <c r="M14" s="517"/>
      <c r="N14" s="517"/>
      <c r="O14" s="517"/>
      <c r="P14" s="517"/>
      <c r="Q14" s="517"/>
      <c r="R14" s="517"/>
      <c r="S14" s="517"/>
      <c r="T14" s="517"/>
      <c r="U14" s="517"/>
      <c r="V14" s="517"/>
      <c r="W14" s="517"/>
      <c r="X14" s="517"/>
      <c r="Y14" s="517"/>
      <c r="Z14" s="517"/>
      <c r="AA14" s="517"/>
      <c r="AB14" s="517"/>
      <c r="AC14" s="517"/>
      <c r="AD14" s="517"/>
      <c r="AE14" s="517"/>
      <c r="AF14" s="518"/>
      <c r="AH14" s="258" t="str">
        <f>IF(AND(J10="法人",J14=""),"法人名・屋号が未入力です。","")</f>
        <v/>
      </c>
      <c r="AI14" s="268" t="str">
        <f>IFERROR(IF(AH14="","",1),2)</f>
        <v/>
      </c>
      <c r="AK14" s="281" t="s">
        <v>132</v>
      </c>
      <c r="AL14" s="269" t="str">
        <f>IF(AL22&lt;&gt;"o","",INDEX(〔公表時は非表示〕事業年度!$D$5:$D$21,〔公表時は非表示〕事業年度!$H$4))</f>
        <v/>
      </c>
    </row>
    <row r="15" spans="1:38" ht="10.35" customHeight="1">
      <c r="A15" s="458"/>
      <c r="B15" s="459"/>
      <c r="C15" s="459"/>
      <c r="D15" s="459"/>
      <c r="E15" s="459"/>
      <c r="F15" s="459"/>
      <c r="G15" s="459"/>
      <c r="H15" s="459"/>
      <c r="I15" s="460"/>
      <c r="J15" s="282" t="s">
        <v>133</v>
      </c>
      <c r="K15" s="283"/>
      <c r="L15" s="283"/>
      <c r="M15" s="283"/>
      <c r="N15" s="283"/>
      <c r="O15" s="283"/>
      <c r="P15" s="283"/>
      <c r="Q15" s="283"/>
      <c r="R15" s="283"/>
      <c r="S15" s="283"/>
      <c r="T15" s="283"/>
      <c r="U15" s="284"/>
      <c r="V15" s="285"/>
      <c r="W15" s="285"/>
      <c r="X15" s="285"/>
      <c r="Y15" s="285"/>
      <c r="Z15" s="285"/>
      <c r="AA15" s="285"/>
      <c r="AB15" s="285"/>
      <c r="AC15" s="285"/>
      <c r="AD15" s="285"/>
      <c r="AE15" s="285"/>
      <c r="AF15" s="286"/>
      <c r="AH15" s="258"/>
      <c r="AI15" s="268"/>
      <c r="AK15" s="274" t="s">
        <v>134</v>
      </c>
      <c r="AL15" s="287" t="str">
        <f>IF(AL22&lt;&gt;"o","",MAX(AL8,INDEX(〔公表時は非表示〕事業年度!$C$5:$C$21,〔公表時は非表示〕事業年度!$G$4-1)))</f>
        <v/>
      </c>
    </row>
    <row r="16" spans="1:38" ht="15" customHeight="1">
      <c r="A16" s="455" t="s">
        <v>135</v>
      </c>
      <c r="B16" s="456"/>
      <c r="C16" s="456"/>
      <c r="D16" s="456"/>
      <c r="E16" s="456"/>
      <c r="F16" s="456"/>
      <c r="G16" s="456"/>
      <c r="H16" s="456"/>
      <c r="I16" s="457"/>
      <c r="J16" s="498"/>
      <c r="K16" s="499"/>
      <c r="L16" s="499"/>
      <c r="M16" s="499"/>
      <c r="N16" s="499"/>
      <c r="O16" s="499"/>
      <c r="P16" s="499"/>
      <c r="Q16" s="499"/>
      <c r="R16" s="499"/>
      <c r="S16" s="499"/>
      <c r="T16" s="499"/>
      <c r="U16" s="499"/>
      <c r="V16" s="499"/>
      <c r="W16" s="499"/>
      <c r="X16" s="499"/>
      <c r="Y16" s="499"/>
      <c r="Z16" s="499"/>
      <c r="AA16" s="499"/>
      <c r="AB16" s="499"/>
      <c r="AC16" s="499"/>
      <c r="AD16" s="499"/>
      <c r="AE16" s="499"/>
      <c r="AF16" s="500"/>
      <c r="AH16" s="258" t="str">
        <f>IF(J16="","代表者職・氏名が未入力です。","")</f>
        <v>代表者職・氏名が未入力です。</v>
      </c>
      <c r="AI16" s="268">
        <f>IFERROR(IF(AH16="","",1),2)</f>
        <v>1</v>
      </c>
      <c r="AK16" s="274" t="s">
        <v>136</v>
      </c>
      <c r="AL16" s="287" t="str">
        <f>IF(AL22&lt;&gt;"o","",MAX(AL8,INDEX(〔公表時は非表示〕事業年度!$C$5:$C$21,〔公表時は非表示〕事業年度!$F$4-1)))</f>
        <v/>
      </c>
    </row>
    <row r="17" spans="1:38" ht="10.35" customHeight="1">
      <c r="A17" s="458"/>
      <c r="B17" s="459"/>
      <c r="C17" s="459"/>
      <c r="D17" s="459"/>
      <c r="E17" s="459"/>
      <c r="F17" s="459"/>
      <c r="G17" s="459"/>
      <c r="H17" s="459"/>
      <c r="I17" s="460"/>
      <c r="J17" s="288" t="s">
        <v>137</v>
      </c>
      <c r="K17" s="283"/>
      <c r="L17" s="283"/>
      <c r="M17" s="283"/>
      <c r="N17" s="283"/>
      <c r="O17" s="283"/>
      <c r="P17" s="283"/>
      <c r="Q17" s="283"/>
      <c r="R17" s="283"/>
      <c r="S17" s="283"/>
      <c r="T17" s="283"/>
      <c r="U17" s="284"/>
      <c r="V17" s="285"/>
      <c r="W17" s="285"/>
      <c r="X17" s="285"/>
      <c r="Y17" s="285"/>
      <c r="Z17" s="285"/>
      <c r="AA17" s="285"/>
      <c r="AB17" s="285"/>
      <c r="AC17" s="285"/>
      <c r="AD17" s="285"/>
      <c r="AE17" s="285"/>
      <c r="AF17" s="286"/>
      <c r="AH17" s="258"/>
      <c r="AI17" s="268"/>
      <c r="AK17" s="274" t="s">
        <v>31</v>
      </c>
      <c r="AL17" s="287" t="str">
        <f>IF(OR(J27="",M27="",P27=""),"-",DATE(J27,M27,P27))</f>
        <v>-</v>
      </c>
    </row>
    <row r="18" spans="1:38" ht="15" customHeight="1">
      <c r="A18" s="455" t="s">
        <v>138</v>
      </c>
      <c r="B18" s="456"/>
      <c r="C18" s="456"/>
      <c r="D18" s="456"/>
      <c r="E18" s="456"/>
      <c r="F18" s="456"/>
      <c r="G18" s="456"/>
      <c r="H18" s="456"/>
      <c r="I18" s="457"/>
      <c r="J18" s="497"/>
      <c r="K18" s="474"/>
      <c r="L18" s="280" t="s">
        <v>105</v>
      </c>
      <c r="M18" s="473"/>
      <c r="N18" s="473"/>
      <c r="O18" s="280" t="s">
        <v>106</v>
      </c>
      <c r="P18" s="473"/>
      <c r="Q18" s="473"/>
      <c r="R18" s="280" t="s">
        <v>107</v>
      </c>
      <c r="S18" s="289"/>
      <c r="T18" s="280" t="s">
        <v>139</v>
      </c>
      <c r="U18" s="280"/>
      <c r="V18" s="280"/>
      <c r="W18" s="290"/>
      <c r="X18" s="291" t="str">
        <f>IFERROR(IF($AL$9=Y18,"○",""),"")</f>
        <v/>
      </c>
      <c r="Y18" s="292" t="s">
        <v>140</v>
      </c>
      <c r="Z18" s="280"/>
      <c r="AA18" s="280"/>
      <c r="AB18" s="291" t="str">
        <f>IFERROR(IF($AL$9=AC18,"○",""),"")</f>
        <v/>
      </c>
      <c r="AC18" s="293" t="s">
        <v>141</v>
      </c>
      <c r="AD18" s="280"/>
      <c r="AE18" s="280"/>
      <c r="AF18" s="294"/>
      <c r="AH18" s="258" t="str">
        <f>IF(AL8="-","設立日等が未入力です。","")</f>
        <v>設立日等が未入力です。</v>
      </c>
      <c r="AI18" s="268">
        <f>IFERROR(IF(AH18="","",1),2)</f>
        <v>1</v>
      </c>
      <c r="AK18" s="274" t="s">
        <v>142</v>
      </c>
      <c r="AL18" s="287" t="str">
        <f>IF(AL22&lt;&gt;"o","",MAX(AL8,INDEX(〔公表時は非表示〕事業年度!$C$5:$C$21,〔公表時は非表示〕事業年度!$F$4)))</f>
        <v/>
      </c>
    </row>
    <row r="19" spans="1:38" ht="10.35" customHeight="1">
      <c r="A19" s="458"/>
      <c r="B19" s="459"/>
      <c r="C19" s="459"/>
      <c r="D19" s="459"/>
      <c r="E19" s="459"/>
      <c r="F19" s="459"/>
      <c r="G19" s="459"/>
      <c r="H19" s="459"/>
      <c r="I19" s="460"/>
      <c r="J19" s="288" t="s">
        <v>143</v>
      </c>
      <c r="K19" s="283"/>
      <c r="L19" s="283"/>
      <c r="M19" s="283"/>
      <c r="N19" s="283"/>
      <c r="O19" s="283"/>
      <c r="P19" s="283"/>
      <c r="Q19" s="283"/>
      <c r="R19" s="283"/>
      <c r="S19" s="283"/>
      <c r="T19" s="283"/>
      <c r="U19" s="284"/>
      <c r="V19" s="285"/>
      <c r="W19" s="285"/>
      <c r="X19" s="285"/>
      <c r="Y19" s="285"/>
      <c r="Z19" s="285"/>
      <c r="AA19" s="285"/>
      <c r="AB19" s="285"/>
      <c r="AC19" s="285"/>
      <c r="AD19" s="285"/>
      <c r="AE19" s="285"/>
      <c r="AF19" s="286"/>
      <c r="AH19" s="258"/>
      <c r="AI19" s="268"/>
      <c r="AK19" s="274" t="s">
        <v>31</v>
      </c>
      <c r="AL19" s="287" t="str">
        <f>IF(OR(J29="",M29="",P29=""),"-",DATE(J29,M29,P29))</f>
        <v>-</v>
      </c>
    </row>
    <row r="20" spans="1:38" ht="15" customHeight="1">
      <c r="A20" s="455" t="s">
        <v>144</v>
      </c>
      <c r="B20" s="456"/>
      <c r="C20" s="456"/>
      <c r="D20" s="456"/>
      <c r="E20" s="456"/>
      <c r="F20" s="456"/>
      <c r="G20" s="456"/>
      <c r="H20" s="456"/>
      <c r="I20" s="457"/>
      <c r="J20" s="73"/>
      <c r="K20" s="289" t="s">
        <v>106</v>
      </c>
      <c r="L20" s="74"/>
      <c r="M20" s="289" t="s">
        <v>107</v>
      </c>
      <c r="N20" s="289" t="s">
        <v>145</v>
      </c>
      <c r="O20" s="74"/>
      <c r="P20" s="289" t="s">
        <v>106</v>
      </c>
      <c r="Q20" s="74"/>
      <c r="R20" s="289" t="s">
        <v>107</v>
      </c>
      <c r="S20" s="359"/>
      <c r="T20" s="360"/>
      <c r="U20" s="360"/>
      <c r="V20" s="360"/>
      <c r="W20" s="360"/>
      <c r="X20" s="360"/>
      <c r="Y20" s="360"/>
      <c r="Z20" s="360"/>
      <c r="AA20" s="360"/>
      <c r="AB20" s="360"/>
      <c r="AC20" s="360"/>
      <c r="AD20" s="360"/>
      <c r="AE20" s="360"/>
      <c r="AF20" s="361"/>
      <c r="AH20" s="258" t="str">
        <f>IF(J10="法人",IF(AL10="-","事業年度が未入力です。",IF(O20&amp;Q20="229","2月29日の場合は2月28日と記載してください。","")),IF(AND(J10="個人事業主",OR(J20&lt;&gt;"",L20&lt;&gt;"",O20&lt;&gt;"",Q20&lt;&gt;"")),"個人事業主の事業年度は記載不要です。",""))</f>
        <v/>
      </c>
      <c r="AI20" s="268" t="str">
        <f>IFERROR(IF(AH20="","",1),2)</f>
        <v/>
      </c>
      <c r="AK20" s="264" t="s">
        <v>146</v>
      </c>
      <c r="AL20" s="265" t="str">
        <f>IF(OR(AL22&lt;&gt;"o",AL19="-"),"",IF(AL18&lt;=AL19,"新設事業所","既設事業所"))</f>
        <v/>
      </c>
    </row>
    <row r="21" spans="1:38" ht="10.35" customHeight="1">
      <c r="A21" s="458"/>
      <c r="B21" s="459"/>
      <c r="C21" s="459"/>
      <c r="D21" s="459"/>
      <c r="E21" s="459"/>
      <c r="F21" s="459"/>
      <c r="G21" s="459"/>
      <c r="H21" s="459"/>
      <c r="I21" s="460"/>
      <c r="J21" s="470" t="s">
        <v>147</v>
      </c>
      <c r="K21" s="471"/>
      <c r="L21" s="471"/>
      <c r="M21" s="471"/>
      <c r="N21" s="471"/>
      <c r="O21" s="471"/>
      <c r="P21" s="471"/>
      <c r="Q21" s="471"/>
      <c r="R21" s="471"/>
      <c r="S21" s="471"/>
      <c r="T21" s="471"/>
      <c r="U21" s="471"/>
      <c r="V21" s="471"/>
      <c r="W21" s="471"/>
      <c r="X21" s="471"/>
      <c r="Y21" s="471"/>
      <c r="Z21" s="471"/>
      <c r="AA21" s="471"/>
      <c r="AB21" s="471"/>
      <c r="AC21" s="471"/>
      <c r="AD21" s="471"/>
      <c r="AE21" s="471"/>
      <c r="AF21" s="472"/>
      <c r="AH21" s="258"/>
      <c r="AI21" s="268"/>
      <c r="AK21" s="264" t="s">
        <v>148</v>
      </c>
      <c r="AL21" s="272" t="str">
        <f>IFERROR(IF(AND(〔公表時は非表示〕事業年度!G4&lt;〔公表時は非表示〕事業年度!F4,J46="○"),"特別確認申請","確認申請"),"")</f>
        <v/>
      </c>
    </row>
    <row r="22" spans="1:38" ht="9" customHeight="1">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K22" s="270" t="s">
        <v>149</v>
      </c>
      <c r="AL22" s="295" t="str">
        <f>IF(AND(AL7&lt;&gt;"-",AL8&lt;&gt;"-",AL11&lt;&gt;"-",AL12&lt;&gt;"-",AL10="o"),"o","")</f>
        <v/>
      </c>
    </row>
    <row r="23" spans="1:38" ht="15" customHeight="1">
      <c r="A23" s="94" t="str">
        <f>"Ⅱ．"&amp;IFERROR(〔公表時は非表示〕貼付シート!B9,"")&amp;"に関する事項"</f>
        <v>Ⅱ．＿＿＿＿＿＿措置実施計画に関する事項</v>
      </c>
      <c r="B23" s="94"/>
      <c r="C23" s="94"/>
      <c r="D23" s="94"/>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262"/>
      <c r="AK23" s="264" t="s">
        <v>150</v>
      </c>
      <c r="AL23" s="265" t="str">
        <f>IF(AL22&lt;&gt;"o","",IF(AL9="新設法人等",3,IF(AL20="新設事業所",IF(OR(J31="なし",J32="算出困難"),2.2,2.1),1)))</f>
        <v/>
      </c>
    </row>
    <row r="24" spans="1:38" ht="15" customHeight="1">
      <c r="A24" s="467" t="s">
        <v>151</v>
      </c>
      <c r="B24" s="468"/>
      <c r="C24" s="468"/>
      <c r="D24" s="468"/>
      <c r="E24" s="468"/>
      <c r="F24" s="468"/>
      <c r="G24" s="468"/>
      <c r="H24" s="468"/>
      <c r="I24" s="469"/>
      <c r="J24" s="426"/>
      <c r="K24" s="427"/>
      <c r="L24" s="183" t="s">
        <v>105</v>
      </c>
      <c r="M24" s="428"/>
      <c r="N24" s="427"/>
      <c r="O24" s="183" t="s">
        <v>106</v>
      </c>
      <c r="P24" s="428"/>
      <c r="Q24" s="427"/>
      <c r="R24" s="183" t="s">
        <v>107</v>
      </c>
      <c r="S24" s="183"/>
      <c r="T24" s="183" t="s">
        <v>152</v>
      </c>
      <c r="U24" s="183"/>
      <c r="V24" s="183"/>
      <c r="W24" s="183"/>
      <c r="X24" s="183"/>
      <c r="Y24" s="183" t="s">
        <v>153</v>
      </c>
      <c r="Z24" s="438"/>
      <c r="AA24" s="439"/>
      <c r="AB24" s="439"/>
      <c r="AC24" s="183" t="s">
        <v>154</v>
      </c>
      <c r="AD24" s="183"/>
      <c r="AE24" s="183"/>
      <c r="AF24" s="296"/>
      <c r="AH24" s="258" t="str">
        <f>IF(AND(J46="○",OR(J24="",M24="",P24="",Z24="")),"認定日又は認定番号が未入力です。","")</f>
        <v/>
      </c>
      <c r="AI24" s="268" t="str">
        <f t="shared" ref="AI24:AI29" si="0">IFERROR(IF(AH24="","",1),2)</f>
        <v/>
      </c>
      <c r="AK24" s="268"/>
      <c r="AL24" s="268"/>
    </row>
    <row r="25" spans="1:38" ht="15" customHeight="1">
      <c r="A25" s="467" t="s">
        <v>15</v>
      </c>
      <c r="B25" s="468"/>
      <c r="C25" s="468"/>
      <c r="D25" s="468"/>
      <c r="E25" s="468"/>
      <c r="F25" s="468"/>
      <c r="G25" s="468"/>
      <c r="H25" s="468"/>
      <c r="I25" s="469"/>
      <c r="J25" s="426"/>
      <c r="K25" s="428"/>
      <c r="L25" s="183" t="s">
        <v>105</v>
      </c>
      <c r="M25" s="75"/>
      <c r="N25" s="183" t="s">
        <v>106</v>
      </c>
      <c r="O25" s="75"/>
      <c r="P25" s="183" t="s">
        <v>107</v>
      </c>
      <c r="Q25" s="183" t="s">
        <v>145</v>
      </c>
      <c r="R25" s="428"/>
      <c r="S25" s="427"/>
      <c r="T25" s="183" t="s">
        <v>105</v>
      </c>
      <c r="U25" s="75"/>
      <c r="V25" s="183" t="s">
        <v>106</v>
      </c>
      <c r="W25" s="75"/>
      <c r="X25" s="183" t="s">
        <v>107</v>
      </c>
      <c r="Y25" s="183"/>
      <c r="Z25" s="184"/>
      <c r="AA25" s="184"/>
      <c r="AB25" s="184"/>
      <c r="AC25" s="184"/>
      <c r="AD25" s="184"/>
      <c r="AE25" s="184"/>
      <c r="AF25" s="297"/>
      <c r="AH25" s="258" t="str">
        <f>IF(OR(AL11="-",AL12="-"),"実施期間が未入力です。",IF(AL12&lt;AL11,"実施期間の終了日は開始日より後の日付としてください。",""))</f>
        <v>実施期間が未入力です。</v>
      </c>
      <c r="AI25" s="268">
        <f t="shared" si="0"/>
        <v>1</v>
      </c>
      <c r="AK25" s="268"/>
      <c r="AL25" s="268"/>
    </row>
    <row r="26" spans="1:38" ht="15" customHeight="1">
      <c r="A26" s="467" t="s">
        <v>16</v>
      </c>
      <c r="B26" s="468"/>
      <c r="C26" s="468"/>
      <c r="D26" s="468"/>
      <c r="E26" s="468"/>
      <c r="F26" s="468"/>
      <c r="G26" s="468"/>
      <c r="H26" s="468"/>
      <c r="I26" s="469"/>
      <c r="J26" s="925" t="str">
        <f>IF(AL22&lt;&gt;"o","",YEAR(AL13))</f>
        <v/>
      </c>
      <c r="K26" s="926"/>
      <c r="L26" s="183" t="s">
        <v>105</v>
      </c>
      <c r="M26" s="298" t="str">
        <f>IF(AL22&lt;&gt;"o","",MONTH(AL13))</f>
        <v/>
      </c>
      <c r="N26" s="183" t="s">
        <v>106</v>
      </c>
      <c r="O26" s="298" t="str">
        <f>IF(AL22&lt;&gt;"o","",DAY(AL13))</f>
        <v/>
      </c>
      <c r="P26" s="183" t="s">
        <v>107</v>
      </c>
      <c r="Q26" s="183" t="s">
        <v>145</v>
      </c>
      <c r="R26" s="926" t="str">
        <f>IF(AL22&lt;&gt;"o","",YEAR(AL14))</f>
        <v/>
      </c>
      <c r="S26" s="926"/>
      <c r="T26" s="183" t="s">
        <v>105</v>
      </c>
      <c r="U26" s="298" t="str">
        <f>IF(AL22&lt;&gt;"o","",MONTH(AL14))</f>
        <v/>
      </c>
      <c r="V26" s="183" t="s">
        <v>106</v>
      </c>
      <c r="W26" s="298" t="str">
        <f>IF(AL22&lt;&gt;"o","",DAY(AL14))</f>
        <v/>
      </c>
      <c r="X26" s="183" t="s">
        <v>107</v>
      </c>
      <c r="Y26" s="183"/>
      <c r="Z26" s="562" t="str">
        <f>IF(AL22&lt;&gt;"o","（　　　年間）",MAX(0,ROUNDUP((〔公表時は非表示〕事業年度!H4-〔公表時は非表示〕事業年度!G4+1)*〔公表時は非表示〕事業年度!K13/12,0)))</f>
        <v>（　　　年間）</v>
      </c>
      <c r="AA26" s="562"/>
      <c r="AB26" s="562"/>
      <c r="AC26" s="562"/>
      <c r="AD26" s="562"/>
      <c r="AE26" s="183"/>
      <c r="AF26" s="296"/>
      <c r="AH26" s="258" t="str">
        <f>IFERROR(IF(AL22&lt;&gt;"o","",IF(Z26&lt;2,"措置期間が２年未満のため申請できません。",IF(Z26&gt;5,"措置期間が５年を超えるため申請できません。",""))),"エラーがあります。")</f>
        <v/>
      </c>
      <c r="AI26" s="268" t="str">
        <f t="shared" si="0"/>
        <v/>
      </c>
      <c r="AK26" s="268"/>
      <c r="AL26" s="268"/>
    </row>
    <row r="27" spans="1:38" ht="15" customHeight="1">
      <c r="A27" s="534" t="s">
        <v>155</v>
      </c>
      <c r="B27" s="537" t="s">
        <v>30</v>
      </c>
      <c r="C27" s="537"/>
      <c r="D27" s="537"/>
      <c r="E27" s="537"/>
      <c r="F27" s="537"/>
      <c r="G27" s="537"/>
      <c r="H27" s="537"/>
      <c r="I27" s="537"/>
      <c r="J27" s="440"/>
      <c r="K27" s="441"/>
      <c r="L27" s="441"/>
      <c r="M27" s="441"/>
      <c r="N27" s="441"/>
      <c r="O27" s="441"/>
      <c r="P27" s="441"/>
      <c r="Q27" s="441"/>
      <c r="R27" s="441"/>
      <c r="S27" s="441"/>
      <c r="T27" s="441"/>
      <c r="U27" s="441"/>
      <c r="V27" s="441"/>
      <c r="W27" s="441"/>
      <c r="X27" s="441"/>
      <c r="Y27" s="441"/>
      <c r="Z27" s="441"/>
      <c r="AA27" s="441"/>
      <c r="AB27" s="441"/>
      <c r="AC27" s="441"/>
      <c r="AD27" s="441"/>
      <c r="AE27" s="441"/>
      <c r="AF27" s="442"/>
      <c r="AH27" s="258" t="str">
        <f>IF(J27="","措置の実施場所の名称が未入力です。","")</f>
        <v>措置の実施場所の名称が未入力です。</v>
      </c>
      <c r="AI27" s="268">
        <f t="shared" si="0"/>
        <v>1</v>
      </c>
      <c r="AK27" s="268"/>
      <c r="AL27" s="268"/>
    </row>
    <row r="28" spans="1:38" ht="15" customHeight="1">
      <c r="A28" s="535"/>
      <c r="B28" s="537" t="s">
        <v>156</v>
      </c>
      <c r="C28" s="537"/>
      <c r="D28" s="537"/>
      <c r="E28" s="537"/>
      <c r="F28" s="537"/>
      <c r="G28" s="537"/>
      <c r="H28" s="537"/>
      <c r="I28" s="537"/>
      <c r="J28" s="299" t="s">
        <v>129</v>
      </c>
      <c r="K28" s="495"/>
      <c r="L28" s="496"/>
      <c r="M28" s="496"/>
      <c r="N28" s="280"/>
      <c r="O28" s="538"/>
      <c r="P28" s="538"/>
      <c r="Q28" s="538"/>
      <c r="R28" s="538"/>
      <c r="S28" s="538"/>
      <c r="T28" s="538"/>
      <c r="U28" s="538"/>
      <c r="V28" s="538"/>
      <c r="W28" s="538"/>
      <c r="X28" s="538"/>
      <c r="Y28" s="538"/>
      <c r="Z28" s="538"/>
      <c r="AA28" s="538"/>
      <c r="AB28" s="538"/>
      <c r="AC28" s="538"/>
      <c r="AD28" s="538"/>
      <c r="AE28" s="538"/>
      <c r="AF28" s="539"/>
      <c r="AH28" s="260" t="str">
        <f>IF(OR(K28="",O28=""),"措置の実施場所の所在地等が未入力です。","")</f>
        <v>措置の実施場所の所在地等が未入力です。</v>
      </c>
      <c r="AI28" s="268">
        <f t="shared" si="0"/>
        <v>1</v>
      </c>
      <c r="AK28" s="268"/>
      <c r="AL28" s="268"/>
    </row>
    <row r="29" spans="1:38" ht="15" customHeight="1">
      <c r="A29" s="535"/>
      <c r="B29" s="540" t="s">
        <v>31</v>
      </c>
      <c r="C29" s="541"/>
      <c r="D29" s="541"/>
      <c r="E29" s="541"/>
      <c r="F29" s="541"/>
      <c r="G29" s="541"/>
      <c r="H29" s="541"/>
      <c r="I29" s="542"/>
      <c r="J29" s="497"/>
      <c r="K29" s="473"/>
      <c r="L29" s="280" t="s">
        <v>105</v>
      </c>
      <c r="M29" s="473"/>
      <c r="N29" s="474"/>
      <c r="O29" s="280" t="s">
        <v>106</v>
      </c>
      <c r="P29" s="473"/>
      <c r="Q29" s="474"/>
      <c r="R29" s="280" t="s">
        <v>107</v>
      </c>
      <c r="S29" s="280"/>
      <c r="T29" s="280" t="s">
        <v>157</v>
      </c>
      <c r="U29" s="280"/>
      <c r="V29" s="280"/>
      <c r="W29" s="290"/>
      <c r="X29" s="300" t="str">
        <f>IF($AL$20=Y29,"○","")</f>
        <v/>
      </c>
      <c r="Y29" s="549" t="s">
        <v>158</v>
      </c>
      <c r="Z29" s="549"/>
      <c r="AA29" s="549"/>
      <c r="AB29" s="291" t="str">
        <f>IF($AL$20=AC29,"○","")</f>
        <v/>
      </c>
      <c r="AC29" s="549" t="s">
        <v>159</v>
      </c>
      <c r="AD29" s="549"/>
      <c r="AE29" s="549"/>
      <c r="AF29" s="301"/>
      <c r="AH29" s="258" t="str">
        <f>IF(AL19="-","措置の実施場所の開設日等が未入力です。","")</f>
        <v>措置の実施場所の開設日等が未入力です。</v>
      </c>
      <c r="AI29" s="268">
        <f t="shared" si="0"/>
        <v>1</v>
      </c>
      <c r="AK29" s="268"/>
      <c r="AL29" s="268"/>
    </row>
    <row r="30" spans="1:38" ht="10.35" customHeight="1">
      <c r="A30" s="535"/>
      <c r="B30" s="543"/>
      <c r="C30" s="544"/>
      <c r="D30" s="544"/>
      <c r="E30" s="544"/>
      <c r="F30" s="544"/>
      <c r="G30" s="544"/>
      <c r="H30" s="544"/>
      <c r="I30" s="545"/>
      <c r="J30" s="302"/>
      <c r="K30" s="285"/>
      <c r="L30" s="285"/>
      <c r="M30" s="285"/>
      <c r="N30" s="285"/>
      <c r="O30" s="285"/>
      <c r="P30" s="285"/>
      <c r="Q30" s="285"/>
      <c r="R30" s="285"/>
      <c r="S30" s="285"/>
      <c r="T30" s="282"/>
      <c r="U30" s="282"/>
      <c r="V30" s="282"/>
      <c r="W30" s="282"/>
      <c r="X30" s="282"/>
      <c r="Y30" s="282"/>
      <c r="Z30" s="282"/>
      <c r="AA30" s="282"/>
      <c r="AB30" s="282"/>
      <c r="AC30" s="285"/>
      <c r="AD30" s="285"/>
      <c r="AE30" s="285"/>
      <c r="AF30" s="303" t="s">
        <v>160</v>
      </c>
      <c r="AH30" s="258"/>
      <c r="AK30" s="268"/>
      <c r="AL30" s="268"/>
    </row>
    <row r="31" spans="1:38" ht="22.35" customHeight="1">
      <c r="A31" s="535"/>
      <c r="B31" s="550" t="s">
        <v>159</v>
      </c>
      <c r="C31" s="551"/>
      <c r="D31" s="552"/>
      <c r="E31" s="503" t="s">
        <v>161</v>
      </c>
      <c r="F31" s="504"/>
      <c r="G31" s="504"/>
      <c r="H31" s="504"/>
      <c r="I31" s="505"/>
      <c r="J31" s="514"/>
      <c r="K31" s="515"/>
      <c r="L31" s="515"/>
      <c r="M31" s="515"/>
      <c r="N31" s="95"/>
      <c r="O31" s="546" t="s">
        <v>162</v>
      </c>
      <c r="P31" s="546"/>
      <c r="Q31" s="546"/>
      <c r="R31" s="546"/>
      <c r="S31" s="546"/>
      <c r="T31" s="546"/>
      <c r="U31" s="546"/>
      <c r="V31" s="546"/>
      <c r="W31" s="546"/>
      <c r="X31" s="546"/>
      <c r="Y31" s="546"/>
      <c r="Z31" s="546"/>
      <c r="AA31" s="546"/>
      <c r="AB31" s="546"/>
      <c r="AC31" s="546"/>
      <c r="AD31" s="546"/>
      <c r="AE31" s="546"/>
      <c r="AF31" s="547"/>
      <c r="AH31" s="260" t="str">
        <f>IF(AND(AB29="○",X18="○",J31=""),"類似事業所の有無が選択されていません。","")</f>
        <v/>
      </c>
      <c r="AI31" s="268" t="str">
        <f>IFERROR(IF(AH31="","",1),2)</f>
        <v/>
      </c>
      <c r="AK31" s="268"/>
      <c r="AL31" s="268"/>
    </row>
    <row r="32" spans="1:38" ht="22.35" customHeight="1">
      <c r="A32" s="536"/>
      <c r="B32" s="553"/>
      <c r="C32" s="554"/>
      <c r="D32" s="555"/>
      <c r="E32" s="503" t="s">
        <v>163</v>
      </c>
      <c r="F32" s="504"/>
      <c r="G32" s="504"/>
      <c r="H32" s="504"/>
      <c r="I32" s="505"/>
      <c r="J32" s="514"/>
      <c r="K32" s="515"/>
      <c r="L32" s="515"/>
      <c r="M32" s="515"/>
      <c r="N32" s="304"/>
      <c r="O32" s="546" t="s">
        <v>164</v>
      </c>
      <c r="P32" s="546"/>
      <c r="Q32" s="546"/>
      <c r="R32" s="546"/>
      <c r="S32" s="546"/>
      <c r="T32" s="546"/>
      <c r="U32" s="546"/>
      <c r="V32" s="546"/>
      <c r="W32" s="546"/>
      <c r="X32" s="546"/>
      <c r="Y32" s="546"/>
      <c r="Z32" s="546"/>
      <c r="AA32" s="546"/>
      <c r="AB32" s="546"/>
      <c r="AC32" s="546"/>
      <c r="AD32" s="546"/>
      <c r="AE32" s="546"/>
      <c r="AF32" s="547"/>
      <c r="AH32" s="260" t="str">
        <f>IF(AND(X18="○",AB29="○",J31="あり",J32=""),"新設事業所に係る付加価値額の算出可能性が選択されていません。","")</f>
        <v/>
      </c>
      <c r="AI32" s="268" t="str">
        <f>IFERROR(IF(AH32="","",1),2)</f>
        <v/>
      </c>
      <c r="AK32" s="268"/>
    </row>
    <row r="33" spans="1:38" ht="15" customHeight="1">
      <c r="A33" s="461" t="s">
        <v>18</v>
      </c>
      <c r="B33" s="477"/>
      <c r="C33" s="477"/>
      <c r="D33" s="477"/>
      <c r="E33" s="477"/>
      <c r="F33" s="477"/>
      <c r="G33" s="477"/>
      <c r="H33" s="477"/>
      <c r="I33" s="478"/>
      <c r="J33" s="485"/>
      <c r="K33" s="486"/>
      <c r="L33" s="486"/>
      <c r="M33" s="486"/>
      <c r="N33" s="486"/>
      <c r="O33" s="486"/>
      <c r="P33" s="486"/>
      <c r="Q33" s="486"/>
      <c r="R33" s="486"/>
      <c r="S33" s="486"/>
      <c r="T33" s="486"/>
      <c r="U33" s="486"/>
      <c r="V33" s="486"/>
      <c r="W33" s="486"/>
      <c r="X33" s="486"/>
      <c r="Y33" s="486"/>
      <c r="Z33" s="486"/>
      <c r="AA33" s="486"/>
      <c r="AB33" s="486"/>
      <c r="AC33" s="486"/>
      <c r="AD33" s="486"/>
      <c r="AE33" s="486"/>
      <c r="AF33" s="487"/>
      <c r="AG33" s="96"/>
      <c r="AH33" s="258" t="str">
        <f>IF(J33="","措置の概要が未入力です。","")</f>
        <v>措置の概要が未入力です。</v>
      </c>
      <c r="AI33" s="268">
        <f>IFERROR(IF(AH33="","",1),2)</f>
        <v>1</v>
      </c>
    </row>
    <row r="34" spans="1:38" ht="15" customHeight="1">
      <c r="A34" s="479"/>
      <c r="B34" s="480"/>
      <c r="C34" s="480"/>
      <c r="D34" s="480"/>
      <c r="E34" s="480"/>
      <c r="F34" s="480"/>
      <c r="G34" s="480"/>
      <c r="H34" s="480"/>
      <c r="I34" s="481"/>
      <c r="J34" s="488"/>
      <c r="K34" s="489"/>
      <c r="L34" s="489"/>
      <c r="M34" s="489"/>
      <c r="N34" s="489"/>
      <c r="O34" s="489"/>
      <c r="P34" s="489"/>
      <c r="Q34" s="489"/>
      <c r="R34" s="489"/>
      <c r="S34" s="489"/>
      <c r="T34" s="489"/>
      <c r="U34" s="489"/>
      <c r="V34" s="489"/>
      <c r="W34" s="489"/>
      <c r="X34" s="489"/>
      <c r="Y34" s="489"/>
      <c r="Z34" s="489"/>
      <c r="AA34" s="489"/>
      <c r="AB34" s="489"/>
      <c r="AC34" s="489"/>
      <c r="AD34" s="489"/>
      <c r="AE34" s="489"/>
      <c r="AF34" s="490"/>
      <c r="AG34" s="96"/>
      <c r="AH34" s="258"/>
    </row>
    <row r="35" spans="1:38" ht="15" customHeight="1">
      <c r="A35" s="479"/>
      <c r="B35" s="480"/>
      <c r="C35" s="480"/>
      <c r="D35" s="480"/>
      <c r="E35" s="480"/>
      <c r="F35" s="480"/>
      <c r="G35" s="480"/>
      <c r="H35" s="480"/>
      <c r="I35" s="481"/>
      <c r="J35" s="488"/>
      <c r="K35" s="489"/>
      <c r="L35" s="489"/>
      <c r="M35" s="489"/>
      <c r="N35" s="489"/>
      <c r="O35" s="489"/>
      <c r="P35" s="489"/>
      <c r="Q35" s="489"/>
      <c r="R35" s="489"/>
      <c r="S35" s="489"/>
      <c r="T35" s="489"/>
      <c r="U35" s="489"/>
      <c r="V35" s="489"/>
      <c r="W35" s="489"/>
      <c r="X35" s="489"/>
      <c r="Y35" s="489"/>
      <c r="Z35" s="489"/>
      <c r="AA35" s="489"/>
      <c r="AB35" s="489"/>
      <c r="AC35" s="489"/>
      <c r="AD35" s="489"/>
      <c r="AE35" s="489"/>
      <c r="AF35" s="490"/>
      <c r="AG35" s="96"/>
      <c r="AH35" s="258"/>
    </row>
    <row r="36" spans="1:38" ht="15" customHeight="1">
      <c r="A36" s="479"/>
      <c r="B36" s="480"/>
      <c r="C36" s="480"/>
      <c r="D36" s="480"/>
      <c r="E36" s="480"/>
      <c r="F36" s="480"/>
      <c r="G36" s="480"/>
      <c r="H36" s="480"/>
      <c r="I36" s="481"/>
      <c r="J36" s="488"/>
      <c r="K36" s="489"/>
      <c r="L36" s="489"/>
      <c r="M36" s="489"/>
      <c r="N36" s="489"/>
      <c r="O36" s="489"/>
      <c r="P36" s="489"/>
      <c r="Q36" s="489"/>
      <c r="R36" s="489"/>
      <c r="S36" s="489"/>
      <c r="T36" s="489"/>
      <c r="U36" s="489"/>
      <c r="V36" s="489"/>
      <c r="W36" s="489"/>
      <c r="X36" s="489"/>
      <c r="Y36" s="489"/>
      <c r="Z36" s="489"/>
      <c r="AA36" s="489"/>
      <c r="AB36" s="489"/>
      <c r="AC36" s="489"/>
      <c r="AD36" s="489"/>
      <c r="AE36" s="489"/>
      <c r="AF36" s="490"/>
      <c r="AG36" s="96"/>
      <c r="AH36" s="258"/>
    </row>
    <row r="37" spans="1:38" ht="15" customHeight="1">
      <c r="A37" s="479"/>
      <c r="B37" s="480"/>
      <c r="C37" s="480"/>
      <c r="D37" s="480"/>
      <c r="E37" s="480"/>
      <c r="F37" s="480"/>
      <c r="G37" s="480"/>
      <c r="H37" s="480"/>
      <c r="I37" s="481"/>
      <c r="J37" s="488"/>
      <c r="K37" s="489"/>
      <c r="L37" s="489"/>
      <c r="M37" s="489"/>
      <c r="N37" s="489"/>
      <c r="O37" s="489"/>
      <c r="P37" s="489"/>
      <c r="Q37" s="489"/>
      <c r="R37" s="489"/>
      <c r="S37" s="489"/>
      <c r="T37" s="489"/>
      <c r="U37" s="489"/>
      <c r="V37" s="489"/>
      <c r="W37" s="489"/>
      <c r="X37" s="489"/>
      <c r="Y37" s="489"/>
      <c r="Z37" s="489"/>
      <c r="AA37" s="489"/>
      <c r="AB37" s="489"/>
      <c r="AC37" s="489"/>
      <c r="AD37" s="489"/>
      <c r="AE37" s="489"/>
      <c r="AF37" s="490"/>
      <c r="AG37" s="96"/>
      <c r="AH37" s="258"/>
    </row>
    <row r="38" spans="1:38" ht="15" customHeight="1">
      <c r="A38" s="482"/>
      <c r="B38" s="483"/>
      <c r="C38" s="483"/>
      <c r="D38" s="483"/>
      <c r="E38" s="483"/>
      <c r="F38" s="483"/>
      <c r="G38" s="483"/>
      <c r="H38" s="483"/>
      <c r="I38" s="484"/>
      <c r="J38" s="491"/>
      <c r="K38" s="492"/>
      <c r="L38" s="492"/>
      <c r="M38" s="492"/>
      <c r="N38" s="492"/>
      <c r="O38" s="492"/>
      <c r="P38" s="492"/>
      <c r="Q38" s="492"/>
      <c r="R38" s="492"/>
      <c r="S38" s="492"/>
      <c r="T38" s="492"/>
      <c r="U38" s="492"/>
      <c r="V38" s="492"/>
      <c r="W38" s="492"/>
      <c r="X38" s="492"/>
      <c r="Y38" s="492"/>
      <c r="Z38" s="492"/>
      <c r="AA38" s="492"/>
      <c r="AB38" s="492"/>
      <c r="AC38" s="492"/>
      <c r="AD38" s="492"/>
      <c r="AE38" s="492"/>
      <c r="AF38" s="493"/>
      <c r="AG38" s="96"/>
      <c r="AH38" s="258"/>
    </row>
    <row r="39" spans="1:38" ht="15" customHeight="1">
      <c r="A39" s="556" t="s">
        <v>19</v>
      </c>
      <c r="B39" s="557"/>
      <c r="C39" s="557"/>
      <c r="D39" s="557"/>
      <c r="E39" s="557"/>
      <c r="F39" s="557"/>
      <c r="G39" s="557"/>
      <c r="H39" s="557"/>
      <c r="I39" s="558"/>
      <c r="J39" s="424" t="s">
        <v>165</v>
      </c>
      <c r="K39" s="424"/>
      <c r="L39" s="424"/>
      <c r="M39" s="424"/>
      <c r="N39" s="424"/>
      <c r="O39" s="424" t="s">
        <v>166</v>
      </c>
      <c r="P39" s="424"/>
      <c r="Q39" s="424"/>
      <c r="R39" s="424"/>
      <c r="S39" s="424"/>
      <c r="T39" s="424" t="s">
        <v>167</v>
      </c>
      <c r="U39" s="424"/>
      <c r="V39" s="424"/>
      <c r="W39" s="424"/>
      <c r="X39" s="424"/>
      <c r="Y39" s="424" t="s">
        <v>168</v>
      </c>
      <c r="Z39" s="424"/>
      <c r="AA39" s="424"/>
      <c r="AB39" s="424"/>
      <c r="AC39" s="424"/>
      <c r="AD39" s="927"/>
      <c r="AE39" s="928"/>
      <c r="AF39" s="929"/>
    </row>
    <row r="40" spans="1:38" ht="15" customHeight="1">
      <c r="A40" s="559"/>
      <c r="B40" s="560"/>
      <c r="C40" s="560"/>
      <c r="D40" s="560"/>
      <c r="E40" s="560"/>
      <c r="F40" s="560"/>
      <c r="G40" s="560"/>
      <c r="H40" s="560"/>
      <c r="I40" s="561"/>
      <c r="J40" s="425"/>
      <c r="K40" s="425"/>
      <c r="L40" s="425"/>
      <c r="M40" s="425"/>
      <c r="N40" s="425"/>
      <c r="O40" s="425"/>
      <c r="P40" s="425"/>
      <c r="Q40" s="425"/>
      <c r="R40" s="425"/>
      <c r="S40" s="425"/>
      <c r="T40" s="425"/>
      <c r="U40" s="425"/>
      <c r="V40" s="425"/>
      <c r="W40" s="425"/>
      <c r="X40" s="425"/>
      <c r="Y40" s="425"/>
      <c r="Z40" s="425"/>
      <c r="AA40" s="425"/>
      <c r="AB40" s="425"/>
      <c r="AC40" s="425"/>
      <c r="AD40" s="927"/>
      <c r="AE40" s="928"/>
      <c r="AF40" s="929"/>
      <c r="AG40" s="96"/>
      <c r="AH40" s="258" t="str">
        <f>IF(AND(J40&lt;&gt;"○",O40&lt;&gt;"○",T40&lt;&gt;"○",Y40&lt;&gt;"○"),"適用を想定している税制措置が未選択です。","")</f>
        <v>適用を想定している税制措置が未選択です。</v>
      </c>
      <c r="AI40" s="268">
        <f>IFERROR(IF(AH40="","",1),2)</f>
        <v>1</v>
      </c>
      <c r="AK40" s="268"/>
      <c r="AL40" s="268"/>
    </row>
    <row r="41" spans="1:38" ht="15" customHeight="1">
      <c r="A41" s="305" t="s">
        <v>169</v>
      </c>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96"/>
      <c r="AH41" s="258"/>
      <c r="AI41" s="268"/>
      <c r="AK41" s="268"/>
      <c r="AL41" s="268"/>
    </row>
    <row r="42" spans="1:38" ht="15" customHeight="1">
      <c r="A42" s="429" t="s">
        <v>170</v>
      </c>
      <c r="B42" s="430"/>
      <c r="C42" s="430"/>
      <c r="D42" s="430"/>
      <c r="E42" s="430"/>
      <c r="F42" s="430"/>
      <c r="G42" s="430"/>
      <c r="H42" s="430"/>
      <c r="I42" s="431"/>
      <c r="J42" s="525"/>
      <c r="K42" s="526"/>
      <c r="L42" s="526"/>
      <c r="M42" s="526"/>
      <c r="N42" s="526"/>
      <c r="O42" s="526"/>
      <c r="P42" s="526"/>
      <c r="Q42" s="526"/>
      <c r="R42" s="526"/>
      <c r="S42" s="526"/>
      <c r="T42" s="526"/>
      <c r="U42" s="526"/>
      <c r="V42" s="526"/>
      <c r="W42" s="526"/>
      <c r="X42" s="526"/>
      <c r="Y42" s="526"/>
      <c r="Z42" s="526"/>
      <c r="AA42" s="526"/>
      <c r="AB42" s="526"/>
      <c r="AC42" s="526"/>
      <c r="AD42" s="526"/>
      <c r="AE42" s="526"/>
      <c r="AF42" s="527"/>
      <c r="AK42" s="268"/>
    </row>
    <row r="43" spans="1:38" ht="15" customHeight="1">
      <c r="A43" s="432"/>
      <c r="B43" s="433"/>
      <c r="C43" s="433"/>
      <c r="D43" s="433"/>
      <c r="E43" s="433"/>
      <c r="F43" s="433"/>
      <c r="G43" s="433"/>
      <c r="H43" s="433"/>
      <c r="I43" s="434"/>
      <c r="J43" s="528"/>
      <c r="K43" s="529"/>
      <c r="L43" s="529"/>
      <c r="M43" s="529"/>
      <c r="N43" s="529"/>
      <c r="O43" s="529"/>
      <c r="P43" s="529"/>
      <c r="Q43" s="529"/>
      <c r="R43" s="529"/>
      <c r="S43" s="529"/>
      <c r="T43" s="529"/>
      <c r="U43" s="529"/>
      <c r="V43" s="529"/>
      <c r="W43" s="529"/>
      <c r="X43" s="529"/>
      <c r="Y43" s="529"/>
      <c r="Z43" s="529"/>
      <c r="AA43" s="529"/>
      <c r="AB43" s="529"/>
      <c r="AC43" s="529"/>
      <c r="AD43" s="529"/>
      <c r="AE43" s="529"/>
      <c r="AF43" s="530"/>
      <c r="AK43" s="268"/>
    </row>
    <row r="44" spans="1:38" ht="15" customHeight="1">
      <c r="A44" s="432"/>
      <c r="B44" s="433"/>
      <c r="C44" s="433"/>
      <c r="D44" s="433"/>
      <c r="E44" s="433"/>
      <c r="F44" s="433"/>
      <c r="G44" s="433"/>
      <c r="H44" s="433"/>
      <c r="I44" s="434"/>
      <c r="J44" s="528"/>
      <c r="K44" s="529"/>
      <c r="L44" s="529"/>
      <c r="M44" s="529"/>
      <c r="N44" s="529"/>
      <c r="O44" s="529"/>
      <c r="P44" s="529"/>
      <c r="Q44" s="529"/>
      <c r="R44" s="529"/>
      <c r="S44" s="529"/>
      <c r="T44" s="529"/>
      <c r="U44" s="529"/>
      <c r="V44" s="529"/>
      <c r="W44" s="529"/>
      <c r="X44" s="529"/>
      <c r="Y44" s="529"/>
      <c r="Z44" s="529"/>
      <c r="AA44" s="529"/>
      <c r="AB44" s="529"/>
      <c r="AC44" s="529"/>
      <c r="AD44" s="529"/>
      <c r="AE44" s="529"/>
      <c r="AF44" s="530"/>
      <c r="AK44" s="268"/>
    </row>
    <row r="45" spans="1:38" ht="15" customHeight="1">
      <c r="A45" s="435"/>
      <c r="B45" s="436"/>
      <c r="C45" s="436"/>
      <c r="D45" s="436"/>
      <c r="E45" s="436"/>
      <c r="F45" s="436"/>
      <c r="G45" s="436"/>
      <c r="H45" s="436"/>
      <c r="I45" s="437"/>
      <c r="J45" s="531"/>
      <c r="K45" s="532"/>
      <c r="L45" s="532"/>
      <c r="M45" s="532"/>
      <c r="N45" s="532"/>
      <c r="O45" s="532"/>
      <c r="P45" s="532"/>
      <c r="Q45" s="532"/>
      <c r="R45" s="532"/>
      <c r="S45" s="532"/>
      <c r="T45" s="532"/>
      <c r="U45" s="532"/>
      <c r="V45" s="532"/>
      <c r="W45" s="532"/>
      <c r="X45" s="532"/>
      <c r="Y45" s="532"/>
      <c r="Z45" s="532"/>
      <c r="AA45" s="532"/>
      <c r="AB45" s="532"/>
      <c r="AC45" s="532"/>
      <c r="AD45" s="532"/>
      <c r="AE45" s="532"/>
      <c r="AF45" s="533"/>
      <c r="AK45" s="268"/>
    </row>
    <row r="46" spans="1:38" ht="15" customHeight="1">
      <c r="A46" s="524" t="s">
        <v>171</v>
      </c>
      <c r="B46" s="524"/>
      <c r="C46" s="524"/>
      <c r="D46" s="524"/>
      <c r="E46" s="524"/>
      <c r="F46" s="524"/>
      <c r="G46" s="524"/>
      <c r="H46" s="524"/>
      <c r="I46" s="524"/>
      <c r="J46" s="64"/>
      <c r="K46" s="307" t="s">
        <v>172</v>
      </c>
      <c r="L46" s="280"/>
      <c r="M46" s="280"/>
      <c r="N46" s="280"/>
      <c r="O46" s="280"/>
      <c r="P46" s="280"/>
      <c r="Q46" s="280"/>
      <c r="R46" s="183"/>
      <c r="S46" s="275" t="s">
        <v>173</v>
      </c>
      <c r="T46" s="183"/>
      <c r="U46" s="183"/>
      <c r="V46" s="183"/>
      <c r="W46" s="183"/>
      <c r="X46" s="183"/>
      <c r="Y46" s="183"/>
      <c r="Z46" s="183"/>
      <c r="AA46" s="183"/>
      <c r="AB46" s="183"/>
      <c r="AC46" s="308"/>
      <c r="AD46" s="308"/>
      <c r="AE46" s="308"/>
      <c r="AF46" s="309"/>
      <c r="AH46" s="258"/>
      <c r="AI46" s="268"/>
      <c r="AK46" s="268"/>
      <c r="AL46" s="268"/>
    </row>
    <row r="47" spans="1:38" ht="15" customHeight="1">
      <c r="A47" s="524" t="s">
        <v>174</v>
      </c>
      <c r="B47" s="524"/>
      <c r="C47" s="524"/>
      <c r="D47" s="524"/>
      <c r="E47" s="524"/>
      <c r="F47" s="524"/>
      <c r="G47" s="524"/>
      <c r="H47" s="524"/>
      <c r="I47" s="524"/>
      <c r="J47" s="426"/>
      <c r="K47" s="427"/>
      <c r="L47" s="183" t="s">
        <v>105</v>
      </c>
      <c r="M47" s="428"/>
      <c r="N47" s="427"/>
      <c r="O47" s="183" t="s">
        <v>106</v>
      </c>
      <c r="P47" s="428"/>
      <c r="Q47" s="427"/>
      <c r="R47" s="183" t="s">
        <v>107</v>
      </c>
      <c r="S47" s="285"/>
      <c r="T47" s="183" t="s">
        <v>175</v>
      </c>
      <c r="U47" s="183"/>
      <c r="V47" s="183"/>
      <c r="W47" s="183"/>
      <c r="X47" s="183"/>
      <c r="Y47" s="183" t="s">
        <v>153</v>
      </c>
      <c r="Z47" s="438"/>
      <c r="AA47" s="439"/>
      <c r="AB47" s="439"/>
      <c r="AC47" s="183" t="s">
        <v>154</v>
      </c>
      <c r="AD47" s="183"/>
      <c r="AE47" s="285"/>
      <c r="AF47" s="286"/>
      <c r="AK47" s="268"/>
      <c r="AL47" s="268"/>
    </row>
    <row r="48" spans="1:38" ht="3" customHeight="1">
      <c r="A48" s="306"/>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6"/>
      <c r="AH48" s="258"/>
      <c r="AI48" s="268"/>
      <c r="AK48" s="268"/>
      <c r="AL48" s="268"/>
    </row>
    <row r="49" spans="1:37" ht="15" customHeight="1">
      <c r="A49" s="346" t="s">
        <v>176</v>
      </c>
      <c r="B49" s="310"/>
      <c r="C49" s="311"/>
      <c r="D49" s="311"/>
      <c r="E49" s="311"/>
      <c r="F49" s="311"/>
      <c r="G49" s="311"/>
      <c r="H49" s="311"/>
      <c r="I49" s="311"/>
      <c r="J49" s="311"/>
      <c r="K49" s="311"/>
      <c r="L49" s="422" t="s">
        <v>177</v>
      </c>
      <c r="M49" s="422"/>
      <c r="N49" s="422"/>
      <c r="O49" s="422"/>
      <c r="P49" s="422"/>
      <c r="Q49" s="422"/>
      <c r="R49" s="422"/>
      <c r="S49" s="422"/>
      <c r="T49" s="422"/>
      <c r="U49" s="422"/>
      <c r="V49" s="422"/>
      <c r="W49" s="422"/>
      <c r="X49" s="422"/>
      <c r="Y49" s="422"/>
      <c r="Z49" s="422"/>
      <c r="AA49" s="422"/>
      <c r="AB49" s="422"/>
      <c r="AC49" s="422"/>
      <c r="AD49" s="422"/>
      <c r="AE49" s="422"/>
      <c r="AF49" s="423"/>
      <c r="AK49" s="268"/>
    </row>
    <row r="50" spans="1:37" ht="6" customHeight="1">
      <c r="A50" s="312"/>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266"/>
      <c r="AK50" s="313"/>
    </row>
    <row r="51" spans="1:37" ht="2.65" customHeight="1">
      <c r="A51" s="334"/>
      <c r="B51" s="335"/>
      <c r="C51" s="335"/>
      <c r="D51" s="335"/>
      <c r="E51" s="930" t="s">
        <v>178</v>
      </c>
      <c r="F51" s="930"/>
      <c r="G51" s="930"/>
      <c r="H51" s="930"/>
      <c r="I51" s="930"/>
      <c r="J51" s="930"/>
      <c r="K51" s="930"/>
      <c r="L51" s="930"/>
      <c r="M51" s="930"/>
      <c r="N51" s="930"/>
      <c r="O51" s="930"/>
      <c r="P51" s="930"/>
      <c r="Q51" s="930"/>
      <c r="R51" s="930"/>
      <c r="S51" s="930"/>
      <c r="T51" s="930"/>
      <c r="U51" s="930"/>
      <c r="V51" s="930"/>
      <c r="W51" s="930"/>
      <c r="X51" s="930"/>
      <c r="Y51" s="548" t="str">
        <f ca="1">HYPERLINK("#"&amp;CELL("address",別紙３!$A$3),"（別紙３）")</f>
        <v>（別紙３）</v>
      </c>
      <c r="Z51" s="548"/>
      <c r="AA51" s="548"/>
      <c r="AB51" s="336"/>
      <c r="AC51" s="336"/>
      <c r="AD51" s="336"/>
      <c r="AE51" s="336"/>
      <c r="AF51" s="337"/>
      <c r="AK51" s="313"/>
    </row>
    <row r="52" spans="1:37" ht="8.65" customHeight="1">
      <c r="A52" s="334"/>
      <c r="B52" s="335"/>
      <c r="C52" s="338" t="str">
        <f>IF($AL$23=1,"✔","")</f>
        <v/>
      </c>
      <c r="D52" s="339"/>
      <c r="E52" s="930"/>
      <c r="F52" s="930"/>
      <c r="G52" s="930"/>
      <c r="H52" s="930"/>
      <c r="I52" s="930"/>
      <c r="J52" s="930"/>
      <c r="K52" s="930"/>
      <c r="L52" s="930"/>
      <c r="M52" s="930"/>
      <c r="N52" s="930"/>
      <c r="O52" s="930"/>
      <c r="P52" s="930"/>
      <c r="Q52" s="930"/>
      <c r="R52" s="930"/>
      <c r="S52" s="930"/>
      <c r="T52" s="930"/>
      <c r="U52" s="930"/>
      <c r="V52" s="930"/>
      <c r="W52" s="930"/>
      <c r="X52" s="930"/>
      <c r="Y52" s="548"/>
      <c r="Z52" s="548"/>
      <c r="AA52" s="548"/>
      <c r="AB52" s="336"/>
      <c r="AC52" s="336"/>
      <c r="AD52" s="336"/>
      <c r="AE52" s="336"/>
      <c r="AF52" s="337"/>
      <c r="AK52" s="313"/>
    </row>
    <row r="53" spans="1:37" ht="2.65" customHeight="1">
      <c r="A53" s="334"/>
      <c r="B53" s="335"/>
      <c r="C53" s="339"/>
      <c r="D53" s="339"/>
      <c r="E53" s="930"/>
      <c r="F53" s="930"/>
      <c r="G53" s="930"/>
      <c r="H53" s="930"/>
      <c r="I53" s="930"/>
      <c r="J53" s="930"/>
      <c r="K53" s="930"/>
      <c r="L53" s="930"/>
      <c r="M53" s="930"/>
      <c r="N53" s="930"/>
      <c r="O53" s="930"/>
      <c r="P53" s="930"/>
      <c r="Q53" s="930"/>
      <c r="R53" s="930"/>
      <c r="S53" s="930"/>
      <c r="T53" s="930"/>
      <c r="U53" s="930"/>
      <c r="V53" s="930"/>
      <c r="W53" s="930"/>
      <c r="X53" s="930"/>
      <c r="Y53" s="548"/>
      <c r="Z53" s="548"/>
      <c r="AA53" s="548"/>
      <c r="AB53" s="336"/>
      <c r="AC53" s="336"/>
      <c r="AD53" s="336"/>
      <c r="AE53" s="336"/>
      <c r="AF53" s="337"/>
      <c r="AK53" s="313"/>
    </row>
    <row r="54" spans="1:37" ht="12" customHeight="1">
      <c r="A54" s="334"/>
      <c r="B54" s="335"/>
      <c r="C54" s="339"/>
      <c r="D54" s="339"/>
      <c r="E54" s="339"/>
      <c r="F54" s="335" t="s">
        <v>179</v>
      </c>
      <c r="G54" s="335"/>
      <c r="H54" s="930" t="s">
        <v>180</v>
      </c>
      <c r="I54" s="930"/>
      <c r="J54" s="930"/>
      <c r="K54" s="930"/>
      <c r="L54" s="930"/>
      <c r="M54" s="930"/>
      <c r="N54" s="930"/>
      <c r="O54" s="930"/>
      <c r="P54" s="930"/>
      <c r="Q54" s="930"/>
      <c r="R54" s="930"/>
      <c r="S54" s="930"/>
      <c r="T54" s="930"/>
      <c r="U54" s="930"/>
      <c r="V54" s="930"/>
      <c r="W54" s="930"/>
      <c r="X54" s="930"/>
      <c r="Y54" s="930"/>
      <c r="Z54" s="930"/>
      <c r="AA54" s="930"/>
      <c r="AB54" s="335"/>
      <c r="AC54" s="335"/>
      <c r="AD54" s="335"/>
      <c r="AE54" s="335"/>
      <c r="AF54" s="337"/>
      <c r="AK54" s="313"/>
    </row>
    <row r="55" spans="1:37" ht="12" customHeight="1">
      <c r="A55" s="334"/>
      <c r="B55" s="335"/>
      <c r="C55" s="335"/>
      <c r="D55" s="335"/>
      <c r="E55" s="335"/>
      <c r="F55" s="335" t="s">
        <v>179</v>
      </c>
      <c r="G55" s="335"/>
      <c r="H55" s="930" t="s">
        <v>181</v>
      </c>
      <c r="I55" s="930"/>
      <c r="J55" s="930"/>
      <c r="K55" s="930"/>
      <c r="L55" s="930"/>
      <c r="M55" s="930"/>
      <c r="N55" s="930"/>
      <c r="O55" s="930"/>
      <c r="P55" s="930"/>
      <c r="Q55" s="930"/>
      <c r="R55" s="930"/>
      <c r="S55" s="930"/>
      <c r="T55" s="930"/>
      <c r="U55" s="930"/>
      <c r="V55" s="930"/>
      <c r="W55" s="930"/>
      <c r="X55" s="930"/>
      <c r="Y55" s="930"/>
      <c r="Z55" s="930"/>
      <c r="AA55" s="930"/>
      <c r="AB55" s="522"/>
      <c r="AC55" s="522"/>
      <c r="AD55" s="522"/>
      <c r="AE55" s="335"/>
      <c r="AF55" s="337"/>
    </row>
    <row r="56" spans="1:37" ht="12" customHeight="1">
      <c r="A56" s="334"/>
      <c r="B56" s="335"/>
      <c r="C56" s="335"/>
      <c r="D56" s="335"/>
      <c r="E56" s="335"/>
      <c r="F56" s="335" t="s">
        <v>179</v>
      </c>
      <c r="G56" s="335"/>
      <c r="H56" s="930" t="s">
        <v>182</v>
      </c>
      <c r="I56" s="930"/>
      <c r="J56" s="930"/>
      <c r="K56" s="930"/>
      <c r="L56" s="930"/>
      <c r="M56" s="930"/>
      <c r="N56" s="930"/>
      <c r="O56" s="930"/>
      <c r="P56" s="930"/>
      <c r="Q56" s="930"/>
      <c r="R56" s="930"/>
      <c r="S56" s="930"/>
      <c r="T56" s="930"/>
      <c r="U56" s="930"/>
      <c r="V56" s="930"/>
      <c r="W56" s="930"/>
      <c r="X56" s="930"/>
      <c r="Y56" s="930"/>
      <c r="Z56" s="930"/>
      <c r="AA56" s="930"/>
      <c r="AB56" s="336"/>
      <c r="AC56" s="335"/>
      <c r="AD56" s="335"/>
      <c r="AE56" s="335"/>
      <c r="AF56" s="337"/>
    </row>
    <row r="57" spans="1:37" ht="2.65" customHeight="1">
      <c r="A57" s="334"/>
      <c r="B57" s="335"/>
      <c r="C57" s="335"/>
      <c r="D57" s="335"/>
      <c r="E57" s="335"/>
      <c r="F57" s="335"/>
      <c r="G57" s="335"/>
      <c r="H57" s="335"/>
      <c r="I57" s="335"/>
      <c r="J57" s="335"/>
      <c r="K57" s="335"/>
      <c r="L57" s="335"/>
      <c r="M57" s="335"/>
      <c r="N57" s="335"/>
      <c r="O57" s="335"/>
      <c r="P57" s="335"/>
      <c r="Q57" s="335"/>
      <c r="R57" s="335"/>
      <c r="S57" s="335"/>
      <c r="T57" s="336"/>
      <c r="U57" s="335"/>
      <c r="V57" s="335"/>
      <c r="W57" s="335"/>
      <c r="X57" s="335"/>
      <c r="Y57" s="335"/>
      <c r="Z57" s="335"/>
      <c r="AA57" s="335"/>
      <c r="AB57" s="335"/>
      <c r="AC57" s="335"/>
      <c r="AD57" s="335"/>
      <c r="AE57" s="335"/>
      <c r="AF57" s="337"/>
      <c r="AH57" s="314"/>
    </row>
    <row r="58" spans="1:37" ht="2.65" customHeight="1">
      <c r="A58" s="334"/>
      <c r="B58" s="335"/>
      <c r="C58" s="335"/>
      <c r="D58" s="335"/>
      <c r="E58" s="930" t="s">
        <v>183</v>
      </c>
      <c r="F58" s="930"/>
      <c r="G58" s="930"/>
      <c r="H58" s="930"/>
      <c r="I58" s="930"/>
      <c r="J58" s="930"/>
      <c r="K58" s="930"/>
      <c r="L58" s="930"/>
      <c r="M58" s="930"/>
      <c r="N58" s="930"/>
      <c r="O58" s="930"/>
      <c r="P58" s="930"/>
      <c r="Q58" s="930"/>
      <c r="R58" s="930"/>
      <c r="S58" s="930"/>
      <c r="T58" s="930"/>
      <c r="U58" s="930"/>
      <c r="V58" s="930"/>
      <c r="W58" s="930"/>
      <c r="X58" s="930"/>
      <c r="Y58" s="930"/>
      <c r="Z58" s="930"/>
      <c r="AA58" s="930"/>
      <c r="AB58" s="930"/>
      <c r="AC58" s="930"/>
      <c r="AD58" s="335"/>
      <c r="AE58" s="335"/>
      <c r="AF58" s="337"/>
    </row>
    <row r="59" spans="1:37" ht="8.65" customHeight="1">
      <c r="A59" s="334"/>
      <c r="B59" s="335"/>
      <c r="C59" s="338" t="str">
        <f>IFERROR(IF(ROUNDDOWN(AL23,0)=2,"✔",""),"")</f>
        <v/>
      </c>
      <c r="D59" s="339"/>
      <c r="E59" s="930"/>
      <c r="F59" s="930"/>
      <c r="G59" s="930"/>
      <c r="H59" s="930"/>
      <c r="I59" s="930"/>
      <c r="J59" s="930"/>
      <c r="K59" s="930"/>
      <c r="L59" s="930"/>
      <c r="M59" s="930"/>
      <c r="N59" s="930"/>
      <c r="O59" s="930"/>
      <c r="P59" s="930"/>
      <c r="Q59" s="930"/>
      <c r="R59" s="930"/>
      <c r="S59" s="930"/>
      <c r="T59" s="930"/>
      <c r="U59" s="930"/>
      <c r="V59" s="930"/>
      <c r="W59" s="930"/>
      <c r="X59" s="930"/>
      <c r="Y59" s="930"/>
      <c r="Z59" s="930"/>
      <c r="AA59" s="930"/>
      <c r="AB59" s="930"/>
      <c r="AC59" s="930"/>
      <c r="AD59" s="335"/>
      <c r="AE59" s="335"/>
      <c r="AF59" s="337"/>
      <c r="AH59" s="259"/>
    </row>
    <row r="60" spans="1:37" ht="2.65" customHeight="1">
      <c r="A60" s="334"/>
      <c r="B60" s="335"/>
      <c r="C60" s="339"/>
      <c r="D60" s="339"/>
      <c r="E60" s="930"/>
      <c r="F60" s="930"/>
      <c r="G60" s="930"/>
      <c r="H60" s="930"/>
      <c r="I60" s="930"/>
      <c r="J60" s="930"/>
      <c r="K60" s="930"/>
      <c r="L60" s="930"/>
      <c r="M60" s="930"/>
      <c r="N60" s="930"/>
      <c r="O60" s="930"/>
      <c r="P60" s="930"/>
      <c r="Q60" s="930"/>
      <c r="R60" s="930"/>
      <c r="S60" s="930"/>
      <c r="T60" s="930"/>
      <c r="U60" s="930"/>
      <c r="V60" s="930"/>
      <c r="W60" s="930"/>
      <c r="X60" s="930"/>
      <c r="Y60" s="930"/>
      <c r="Z60" s="930"/>
      <c r="AA60" s="930"/>
      <c r="AB60" s="930"/>
      <c r="AC60" s="930"/>
      <c r="AD60" s="335"/>
      <c r="AE60" s="335"/>
      <c r="AF60" s="337"/>
    </row>
    <row r="61" spans="1:37" ht="2.65" customHeight="1">
      <c r="A61" s="334"/>
      <c r="B61" s="335"/>
      <c r="C61" s="335"/>
      <c r="D61" s="335"/>
      <c r="E61" s="335"/>
      <c r="F61" s="335"/>
      <c r="G61" s="335"/>
      <c r="H61" s="521" t="s">
        <v>184</v>
      </c>
      <c r="I61" s="521"/>
      <c r="J61" s="521"/>
      <c r="K61" s="521"/>
      <c r="L61" s="521"/>
      <c r="M61" s="521"/>
      <c r="N61" s="521"/>
      <c r="O61" s="521"/>
      <c r="P61" s="521"/>
      <c r="Q61" s="521"/>
      <c r="R61" s="521"/>
      <c r="S61" s="521"/>
      <c r="T61" s="521"/>
      <c r="U61" s="521"/>
      <c r="V61" s="521"/>
      <c r="W61" s="521"/>
      <c r="X61" s="521"/>
      <c r="Y61" s="521"/>
      <c r="Z61" s="521"/>
      <c r="AA61" s="521"/>
      <c r="AB61" s="521"/>
      <c r="AC61" s="521"/>
      <c r="AD61" s="521"/>
      <c r="AE61" s="521"/>
      <c r="AF61" s="523"/>
    </row>
    <row r="62" spans="1:37" ht="8.65" customHeight="1">
      <c r="A62" s="334"/>
      <c r="B62" s="335"/>
      <c r="C62" s="335"/>
      <c r="D62" s="335"/>
      <c r="E62" s="335"/>
      <c r="F62" s="338" t="str">
        <f>IF(AL23=2.1,"✔","")</f>
        <v/>
      </c>
      <c r="G62" s="335"/>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3"/>
    </row>
    <row r="63" spans="1:37" ht="2.65" customHeight="1">
      <c r="A63" s="334"/>
      <c r="B63" s="335"/>
      <c r="C63" s="335"/>
      <c r="D63" s="335"/>
      <c r="E63" s="335"/>
      <c r="F63" s="335"/>
      <c r="G63" s="335"/>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3"/>
      <c r="AH63" s="96"/>
      <c r="AI63" s="96"/>
      <c r="AJ63" s="96"/>
    </row>
    <row r="64" spans="1:37" ht="12" customHeight="1">
      <c r="A64" s="334"/>
      <c r="B64" s="335"/>
      <c r="C64" s="335"/>
      <c r="D64" s="335"/>
      <c r="E64" s="335"/>
      <c r="F64" s="335"/>
      <c r="G64" s="335"/>
      <c r="H64" s="330"/>
      <c r="I64" s="521" t="s">
        <v>185</v>
      </c>
      <c r="J64" s="521"/>
      <c r="K64" s="521"/>
      <c r="L64" s="521"/>
      <c r="M64" s="521"/>
      <c r="N64" s="521"/>
      <c r="O64" s="522" t="str">
        <f ca="1">HYPERLINK("#"&amp;CELL("address",別紙４!$A$3),"（別紙４）")</f>
        <v>（別紙４）</v>
      </c>
      <c r="P64" s="522"/>
      <c r="Q64" s="522"/>
      <c r="R64" s="522"/>
      <c r="S64" s="340"/>
      <c r="T64" s="340"/>
      <c r="U64" s="340"/>
      <c r="V64" s="335"/>
      <c r="W64" s="335"/>
      <c r="X64" s="335"/>
      <c r="Y64" s="330"/>
      <c r="Z64" s="330"/>
      <c r="AA64" s="330"/>
      <c r="AB64" s="330"/>
      <c r="AC64" s="330"/>
      <c r="AD64" s="330"/>
      <c r="AE64" s="330"/>
      <c r="AF64" s="331"/>
      <c r="AH64" s="96"/>
      <c r="AI64" s="96"/>
      <c r="AJ64" s="96"/>
    </row>
    <row r="65" spans="1:38" ht="12" customHeight="1">
      <c r="A65" s="334"/>
      <c r="B65" s="335"/>
      <c r="C65" s="335"/>
      <c r="D65" s="335"/>
      <c r="E65" s="335"/>
      <c r="F65" s="335"/>
      <c r="G65" s="335"/>
      <c r="H65" s="335"/>
      <c r="I65" s="335"/>
      <c r="J65" s="335" t="s">
        <v>186</v>
      </c>
      <c r="K65" s="335"/>
      <c r="L65" s="335"/>
      <c r="M65" s="335"/>
      <c r="N65" s="335"/>
      <c r="O65" s="335"/>
      <c r="P65" s="335"/>
      <c r="Q65" s="335"/>
      <c r="R65" s="335"/>
      <c r="S65" s="335"/>
      <c r="T65" s="335"/>
      <c r="U65" s="335"/>
      <c r="V65" s="335"/>
      <c r="W65" s="335"/>
      <c r="X65" s="335"/>
      <c r="Y65" s="335"/>
      <c r="Z65" s="335"/>
      <c r="AA65" s="335"/>
      <c r="AB65" s="335"/>
      <c r="AC65" s="335"/>
      <c r="AD65" s="335"/>
      <c r="AE65" s="335"/>
      <c r="AF65" s="337"/>
      <c r="AH65" s="96"/>
      <c r="AI65" s="96"/>
      <c r="AJ65" s="96"/>
    </row>
    <row r="66" spans="1:38" ht="12" customHeight="1">
      <c r="A66" s="334"/>
      <c r="B66" s="335"/>
      <c r="C66" s="335"/>
      <c r="D66" s="335"/>
      <c r="E66" s="335"/>
      <c r="F66" s="335"/>
      <c r="G66" s="335"/>
      <c r="H66" s="335"/>
      <c r="I66" s="335"/>
      <c r="J66" s="335" t="s">
        <v>187</v>
      </c>
      <c r="K66" s="335"/>
      <c r="L66" s="335"/>
      <c r="M66" s="335"/>
      <c r="N66" s="335"/>
      <c r="O66" s="335"/>
      <c r="P66" s="335"/>
      <c r="Q66" s="335"/>
      <c r="R66" s="335"/>
      <c r="S66" s="335"/>
      <c r="T66" s="335"/>
      <c r="U66" s="335"/>
      <c r="V66" s="335"/>
      <c r="W66" s="335"/>
      <c r="X66" s="335"/>
      <c r="Y66" s="335"/>
      <c r="Z66" s="335"/>
      <c r="AA66" s="335"/>
      <c r="AB66" s="335"/>
      <c r="AC66" s="335"/>
      <c r="AD66" s="335"/>
      <c r="AE66" s="335"/>
      <c r="AF66" s="337"/>
    </row>
    <row r="67" spans="1:38" ht="2.65" customHeight="1">
      <c r="A67" s="334"/>
      <c r="B67" s="335"/>
      <c r="C67" s="335"/>
      <c r="D67" s="335"/>
      <c r="E67" s="335"/>
      <c r="F67" s="335"/>
      <c r="G67" s="335"/>
      <c r="H67" s="519" t="s">
        <v>188</v>
      </c>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20"/>
    </row>
    <row r="68" spans="1:38" ht="8.65" customHeight="1">
      <c r="A68" s="334"/>
      <c r="B68" s="335"/>
      <c r="C68" s="335"/>
      <c r="D68" s="335"/>
      <c r="E68" s="335"/>
      <c r="F68" s="338" t="str">
        <f>IF(AL23=2.2,"✔","")</f>
        <v/>
      </c>
      <c r="G68" s="335"/>
      <c r="H68" s="519"/>
      <c r="I68" s="519"/>
      <c r="J68" s="519"/>
      <c r="K68" s="519"/>
      <c r="L68" s="519"/>
      <c r="M68" s="519"/>
      <c r="N68" s="519"/>
      <c r="O68" s="519"/>
      <c r="P68" s="519"/>
      <c r="Q68" s="519"/>
      <c r="R68" s="519"/>
      <c r="S68" s="519"/>
      <c r="T68" s="519"/>
      <c r="U68" s="519"/>
      <c r="V68" s="519"/>
      <c r="W68" s="519"/>
      <c r="X68" s="519"/>
      <c r="Y68" s="519"/>
      <c r="Z68" s="519"/>
      <c r="AA68" s="519"/>
      <c r="AB68" s="519"/>
      <c r="AC68" s="519"/>
      <c r="AD68" s="519"/>
      <c r="AE68" s="519"/>
      <c r="AF68" s="520"/>
      <c r="AK68" s="268"/>
    </row>
    <row r="69" spans="1:38" ht="2.65" customHeight="1">
      <c r="A69" s="334"/>
      <c r="B69" s="335"/>
      <c r="C69" s="335"/>
      <c r="D69" s="335"/>
      <c r="E69" s="335"/>
      <c r="F69" s="335"/>
      <c r="G69" s="335"/>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20"/>
      <c r="AK69" s="268"/>
    </row>
    <row r="70" spans="1:38" ht="12" customHeight="1">
      <c r="A70" s="334"/>
      <c r="B70" s="335"/>
      <c r="C70" s="335"/>
      <c r="D70" s="335"/>
      <c r="E70" s="335"/>
      <c r="F70" s="335"/>
      <c r="G70" s="335"/>
      <c r="H70" s="341"/>
      <c r="I70" s="519" t="s">
        <v>189</v>
      </c>
      <c r="J70" s="519"/>
      <c r="K70" s="519"/>
      <c r="L70" s="519"/>
      <c r="M70" s="519"/>
      <c r="N70" s="519"/>
      <c r="O70" s="519"/>
      <c r="P70" s="522" t="str">
        <f ca="1">HYPERLINK("#"&amp;CELL("address",別紙５!$A$3),"（別紙５）")</f>
        <v>（別紙５）</v>
      </c>
      <c r="Q70" s="522"/>
      <c r="R70" s="522"/>
      <c r="S70" s="336"/>
      <c r="T70" s="341"/>
      <c r="U70" s="341"/>
      <c r="V70" s="335"/>
      <c r="W70" s="335"/>
      <c r="X70" s="335"/>
      <c r="Y70" s="341"/>
      <c r="Z70" s="341"/>
      <c r="AA70" s="341"/>
      <c r="AB70" s="341"/>
      <c r="AC70" s="341"/>
      <c r="AD70" s="341"/>
      <c r="AE70" s="341"/>
      <c r="AF70" s="342"/>
      <c r="AK70" s="268"/>
    </row>
    <row r="71" spans="1:38" ht="12" customHeight="1">
      <c r="A71" s="334"/>
      <c r="B71" s="335"/>
      <c r="C71" s="335"/>
      <c r="D71" s="335"/>
      <c r="E71" s="335"/>
      <c r="F71" s="335"/>
      <c r="G71" s="335"/>
      <c r="H71" s="341"/>
      <c r="I71" s="341"/>
      <c r="J71" s="340" t="s">
        <v>190</v>
      </c>
      <c r="K71" s="341"/>
      <c r="L71" s="341"/>
      <c r="M71" s="341"/>
      <c r="N71" s="341"/>
      <c r="O71" s="341"/>
      <c r="P71" s="341"/>
      <c r="Q71" s="341"/>
      <c r="R71" s="341"/>
      <c r="S71" s="341"/>
      <c r="T71" s="341"/>
      <c r="U71" s="341"/>
      <c r="V71" s="336"/>
      <c r="W71" s="335"/>
      <c r="X71" s="335"/>
      <c r="Y71" s="341"/>
      <c r="Z71" s="341"/>
      <c r="AA71" s="341"/>
      <c r="AB71" s="341"/>
      <c r="AC71" s="341"/>
      <c r="AD71" s="341"/>
      <c r="AE71" s="341"/>
      <c r="AF71" s="342"/>
      <c r="AK71" s="268"/>
      <c r="AL71" s="268"/>
    </row>
    <row r="72" spans="1:38" ht="2.65" customHeight="1">
      <c r="A72" s="334"/>
      <c r="B72" s="335"/>
      <c r="C72" s="335"/>
      <c r="D72" s="335"/>
      <c r="E72" s="335"/>
      <c r="F72" s="335"/>
      <c r="G72" s="335"/>
      <c r="H72" s="341"/>
      <c r="I72" s="341"/>
      <c r="J72" s="341"/>
      <c r="K72" s="341"/>
      <c r="L72" s="341"/>
      <c r="M72" s="341"/>
      <c r="N72" s="341"/>
      <c r="O72" s="341"/>
      <c r="P72" s="341"/>
      <c r="Q72" s="341"/>
      <c r="R72" s="341"/>
      <c r="S72" s="341"/>
      <c r="T72" s="341"/>
      <c r="U72" s="341"/>
      <c r="V72" s="336"/>
      <c r="W72" s="335"/>
      <c r="X72" s="335"/>
      <c r="Y72" s="341"/>
      <c r="Z72" s="341"/>
      <c r="AA72" s="341"/>
      <c r="AB72" s="341"/>
      <c r="AC72" s="341"/>
      <c r="AD72" s="341"/>
      <c r="AE72" s="341"/>
      <c r="AF72" s="342"/>
    </row>
    <row r="73" spans="1:38" ht="2.65" customHeight="1">
      <c r="A73" s="334"/>
      <c r="B73" s="335"/>
      <c r="C73" s="335"/>
      <c r="D73" s="335"/>
      <c r="E73" s="930" t="s">
        <v>191</v>
      </c>
      <c r="F73" s="930"/>
      <c r="G73" s="930"/>
      <c r="H73" s="930"/>
      <c r="I73" s="930"/>
      <c r="J73" s="930"/>
      <c r="K73" s="930"/>
      <c r="L73" s="930"/>
      <c r="M73" s="930"/>
      <c r="N73" s="930"/>
      <c r="O73" s="522" t="str">
        <f ca="1">HYPERLINK("#"&amp;CELL("address",別紙５!$A$3),"（別紙５）")</f>
        <v>（別紙５）</v>
      </c>
      <c r="P73" s="522"/>
      <c r="Q73" s="522"/>
      <c r="R73" s="336"/>
      <c r="S73" s="340"/>
      <c r="T73" s="335"/>
      <c r="U73" s="335"/>
      <c r="V73" s="335"/>
      <c r="W73" s="335"/>
      <c r="X73" s="335"/>
      <c r="Y73" s="335"/>
      <c r="Z73" s="335"/>
      <c r="AA73" s="335"/>
      <c r="AB73" s="335"/>
      <c r="AC73" s="335"/>
      <c r="AD73" s="335"/>
      <c r="AE73" s="335"/>
      <c r="AF73" s="337"/>
    </row>
    <row r="74" spans="1:38" ht="8.65" customHeight="1">
      <c r="A74" s="334"/>
      <c r="B74" s="335"/>
      <c r="C74" s="338" t="str">
        <f>IF(AL23=3,"✔","")</f>
        <v/>
      </c>
      <c r="D74" s="339"/>
      <c r="E74" s="930"/>
      <c r="F74" s="930"/>
      <c r="G74" s="930"/>
      <c r="H74" s="930"/>
      <c r="I74" s="930"/>
      <c r="J74" s="930"/>
      <c r="K74" s="930"/>
      <c r="L74" s="930"/>
      <c r="M74" s="930"/>
      <c r="N74" s="930"/>
      <c r="O74" s="522"/>
      <c r="P74" s="522"/>
      <c r="Q74" s="522"/>
      <c r="R74" s="336"/>
      <c r="S74" s="340"/>
      <c r="T74" s="335"/>
      <c r="U74" s="335"/>
      <c r="V74" s="335"/>
      <c r="W74" s="335"/>
      <c r="X74" s="335"/>
      <c r="Y74" s="335"/>
      <c r="Z74" s="335"/>
      <c r="AA74" s="335"/>
      <c r="AB74" s="335"/>
      <c r="AC74" s="335"/>
      <c r="AD74" s="335"/>
      <c r="AE74" s="335"/>
      <c r="AF74" s="337"/>
    </row>
    <row r="75" spans="1:38" ht="2.65" customHeight="1">
      <c r="A75" s="334"/>
      <c r="B75" s="335"/>
      <c r="C75" s="339"/>
      <c r="D75" s="339"/>
      <c r="E75" s="930"/>
      <c r="F75" s="930"/>
      <c r="G75" s="930"/>
      <c r="H75" s="930"/>
      <c r="I75" s="930"/>
      <c r="J75" s="930"/>
      <c r="K75" s="930"/>
      <c r="L75" s="930"/>
      <c r="M75" s="930"/>
      <c r="N75" s="930"/>
      <c r="O75" s="522"/>
      <c r="P75" s="522"/>
      <c r="Q75" s="522"/>
      <c r="R75" s="336"/>
      <c r="S75" s="340"/>
      <c r="T75" s="335"/>
      <c r="U75" s="335"/>
      <c r="V75" s="335"/>
      <c r="W75" s="335"/>
      <c r="X75" s="335"/>
      <c r="Y75" s="335"/>
      <c r="Z75" s="335"/>
      <c r="AA75" s="335"/>
      <c r="AB75" s="335"/>
      <c r="AC75" s="335"/>
      <c r="AD75" s="335"/>
      <c r="AE75" s="335"/>
      <c r="AF75" s="337"/>
    </row>
    <row r="76" spans="1:38" ht="12" customHeight="1">
      <c r="A76" s="334"/>
      <c r="B76" s="335"/>
      <c r="C76" s="335"/>
      <c r="D76" s="335"/>
      <c r="E76" s="335"/>
      <c r="F76" s="335" t="s">
        <v>179</v>
      </c>
      <c r="G76" s="335"/>
      <c r="H76" s="930" t="s">
        <v>192</v>
      </c>
      <c r="I76" s="930"/>
      <c r="J76" s="930"/>
      <c r="K76" s="930"/>
      <c r="L76" s="930"/>
      <c r="M76" s="930"/>
      <c r="N76" s="930"/>
      <c r="O76" s="930"/>
      <c r="P76" s="930"/>
      <c r="Q76" s="335"/>
      <c r="R76" s="335"/>
      <c r="S76" s="335"/>
      <c r="T76" s="335"/>
      <c r="U76" s="335"/>
      <c r="V76" s="335"/>
      <c r="W76" s="335"/>
      <c r="X76" s="335"/>
      <c r="Y76" s="335"/>
      <c r="Z76" s="335"/>
      <c r="AA76" s="335"/>
      <c r="AB76" s="335"/>
      <c r="AC76" s="335"/>
      <c r="AD76" s="335"/>
      <c r="AE76" s="335"/>
      <c r="AF76" s="337"/>
    </row>
    <row r="77" spans="1:38" ht="2.65" customHeight="1">
      <c r="A77" s="343"/>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5"/>
    </row>
  </sheetData>
  <sheetProtection algorithmName="SHA-512" hashValue="UN9HmQSC7ccWn13BQBPiIOuSxy0c4lSdY0/I1q92OBnhSpvZnrPWRO9fJYWUI0+UrLGRAqUvKI8Shc9tWoUQ4w==" saltValue="T4OP2K2TCmhOhBThNaTBjw==" spinCount="100000" sheet="1" objects="1" scenarios="1"/>
  <dataConsolidate/>
  <mergeCells count="101">
    <mergeCell ref="H54:AA54"/>
    <mergeCell ref="J25:K25"/>
    <mergeCell ref="Z47:AB47"/>
    <mergeCell ref="A25:I25"/>
    <mergeCell ref="R25:S25"/>
    <mergeCell ref="Y51:AA53"/>
    <mergeCell ref="O40:S40"/>
    <mergeCell ref="AC29:AE29"/>
    <mergeCell ref="Y29:AA29"/>
    <mergeCell ref="AD39:AF39"/>
    <mergeCell ref="AD40:AF40"/>
    <mergeCell ref="E32:I32"/>
    <mergeCell ref="B31:D32"/>
    <mergeCell ref="A46:I46"/>
    <mergeCell ref="A39:I40"/>
    <mergeCell ref="R26:S26"/>
    <mergeCell ref="J32:M32"/>
    <mergeCell ref="O32:AF32"/>
    <mergeCell ref="T40:X40"/>
    <mergeCell ref="Y40:AC40"/>
    <mergeCell ref="A26:I26"/>
    <mergeCell ref="J26:K26"/>
    <mergeCell ref="Z26:AD26"/>
    <mergeCell ref="E51:X53"/>
    <mergeCell ref="I70:O70"/>
    <mergeCell ref="H67:AF69"/>
    <mergeCell ref="I64:N64"/>
    <mergeCell ref="AB55:AD55"/>
    <mergeCell ref="E58:AC60"/>
    <mergeCell ref="J29:K29"/>
    <mergeCell ref="H76:P76"/>
    <mergeCell ref="E73:N75"/>
    <mergeCell ref="P70:R70"/>
    <mergeCell ref="O73:Q75"/>
    <mergeCell ref="O64:R64"/>
    <mergeCell ref="H55:AA55"/>
    <mergeCell ref="H56:AA56"/>
    <mergeCell ref="H61:AF63"/>
    <mergeCell ref="A47:I47"/>
    <mergeCell ref="J42:AF45"/>
    <mergeCell ref="A27:A32"/>
    <mergeCell ref="B27:I27"/>
    <mergeCell ref="B28:I28"/>
    <mergeCell ref="J27:AF27"/>
    <mergeCell ref="O28:AF28"/>
    <mergeCell ref="B29:I30"/>
    <mergeCell ref="J31:M31"/>
    <mergeCell ref="O31:AF31"/>
    <mergeCell ref="C2:L2"/>
    <mergeCell ref="A6:E6"/>
    <mergeCell ref="A33:I38"/>
    <mergeCell ref="J33:AF38"/>
    <mergeCell ref="W6:Y6"/>
    <mergeCell ref="AA6:AB6"/>
    <mergeCell ref="AD6:AE6"/>
    <mergeCell ref="K28:M28"/>
    <mergeCell ref="J18:K18"/>
    <mergeCell ref="M18:N18"/>
    <mergeCell ref="J16:AF16"/>
    <mergeCell ref="A20:I21"/>
    <mergeCell ref="U10:U12"/>
    <mergeCell ref="E31:I31"/>
    <mergeCell ref="Y5:AA5"/>
    <mergeCell ref="AB5:AF5"/>
    <mergeCell ref="P24:Q24"/>
    <mergeCell ref="J24:K24"/>
    <mergeCell ref="P18:Q18"/>
    <mergeCell ref="K12:M12"/>
    <mergeCell ref="J13:AF13"/>
    <mergeCell ref="J11:N11"/>
    <mergeCell ref="J10:N10"/>
    <mergeCell ref="J14:AF14"/>
    <mergeCell ref="A42:I45"/>
    <mergeCell ref="Z24:AB24"/>
    <mergeCell ref="A7:AF8"/>
    <mergeCell ref="Y10:AF10"/>
    <mergeCell ref="Y11:AF11"/>
    <mergeCell ref="Y12:AF12"/>
    <mergeCell ref="A10:I10"/>
    <mergeCell ref="V10:X10"/>
    <mergeCell ref="V11:X11"/>
    <mergeCell ref="V12:X12"/>
    <mergeCell ref="A18:I19"/>
    <mergeCell ref="A12:I13"/>
    <mergeCell ref="A11:I11"/>
    <mergeCell ref="A24:I24"/>
    <mergeCell ref="M24:N24"/>
    <mergeCell ref="A16:I17"/>
    <mergeCell ref="J21:AF21"/>
    <mergeCell ref="A14:I15"/>
    <mergeCell ref="M29:N29"/>
    <mergeCell ref="P29:Q29"/>
    <mergeCell ref="L49:AF49"/>
    <mergeCell ref="Y39:AC39"/>
    <mergeCell ref="T39:X39"/>
    <mergeCell ref="O39:S39"/>
    <mergeCell ref="J39:N39"/>
    <mergeCell ref="J40:N40"/>
    <mergeCell ref="J47:K47"/>
    <mergeCell ref="M47:N47"/>
    <mergeCell ref="P47:Q47"/>
  </mergeCells>
  <phoneticPr fontId="2"/>
  <conditionalFormatting sqref="J31:M31">
    <cfRule type="expression" dxfId="12" priority="3">
      <formula>OR($X$29="○",$AB$18="○")</formula>
    </cfRule>
  </conditionalFormatting>
  <conditionalFormatting sqref="J32:M32">
    <cfRule type="expression" dxfId="11" priority="2">
      <formula>OR($J$31="なし",$X$29="○",$AB$18="○")</formula>
    </cfRule>
  </conditionalFormatting>
  <conditionalFormatting sqref="J11:N11 J20 L20 O20 Q20">
    <cfRule type="expression" dxfId="10" priority="1">
      <formula>$J$10="個人事業主"</formula>
    </cfRule>
  </conditionalFormatting>
  <dataValidations count="9">
    <dataValidation imeMode="disabled" allowBlank="1" showInputMessage="1" showErrorMessage="1" sqref="Z24:AB24 K12:M12 Y11:Y12 K28:M28 Z47:AB47" xr:uid="{00000000-0002-0000-0500-000000000000}"/>
    <dataValidation type="whole" imeMode="disabled" allowBlank="1" showInputMessage="1" showErrorMessage="1" sqref="AD6:AE6 Q20 P18:Q18 L20 P24:Q24 O25 W25 P29:Q29 P47:Q47" xr:uid="{00000000-0002-0000-0500-000001000000}">
      <formula1>1</formula1>
      <formula2>31</formula2>
    </dataValidation>
    <dataValidation type="whole" imeMode="disabled" allowBlank="1" showInputMessage="1" showErrorMessage="1" sqref="AA6:AB6 O20 M18:N18 J20 M24:N24 M25 U25 M29:N29 M47:N47" xr:uid="{00000000-0002-0000-0500-000002000000}">
      <formula1>1</formula1>
      <formula2>12</formula2>
    </dataValidation>
    <dataValidation type="textLength" imeMode="disabled" allowBlank="1" showInputMessage="1" showErrorMessage="1" error="西暦（４ケタ）で入力してください。" sqref="W6:Y6 J18:K18 J24:K25 R25:S25 J29:K29 J47:K47" xr:uid="{00000000-0002-0000-0500-000003000000}">
      <formula1>4</formula1>
      <formula2>4</formula2>
    </dataValidation>
    <dataValidation type="list" allowBlank="1" showInputMessage="1" showErrorMessage="1" sqref="J46 J40:AC40" xr:uid="{00000000-0002-0000-0500-000004000000}">
      <formula1>"○,　"</formula1>
    </dataValidation>
    <dataValidation imeMode="off" allowBlank="1" showInputMessage="1" showErrorMessage="1" sqref="AB15 AB19 J11:N11 AB17" xr:uid="{00000000-0002-0000-0500-000005000000}"/>
    <dataValidation type="list" allowBlank="1" showInputMessage="1" showErrorMessage="1" sqref="J10" xr:uid="{00000000-0002-0000-0500-000006000000}">
      <formula1>"法人,個人事業主"</formula1>
    </dataValidation>
    <dataValidation type="list" allowBlank="1" showInputMessage="1" showErrorMessage="1" sqref="J31:M31" xr:uid="{00000000-0002-0000-0500-000007000000}">
      <formula1>"あり,なし"</formula1>
    </dataValidation>
    <dataValidation type="list" allowBlank="1" showInputMessage="1" showErrorMessage="1" sqref="J32" xr:uid="{00000000-0002-0000-0500-000008000000}">
      <formula1>"算出可能,算出困難"</formula1>
    </dataValidation>
  </dataValidations>
  <pageMargins left="0.70866141732283472" right="0.35433070866141736" top="0.74803149606299213" bottom="0.39370078740157483" header="0.31496062992125984" footer="0.31496062992125984"/>
  <pageSetup paperSize="9" scale="96" orientation="portrait" r:id="rId1"/>
  <rowBreaks count="1" manualBreakCount="1">
    <brk id="48" max="3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K25"/>
  <sheetViews>
    <sheetView showGridLines="0" zoomScaleNormal="100" zoomScaleSheetLayoutView="100" workbookViewId="0">
      <pane ySplit="4" topLeftCell="A5" activePane="bottomLeft" state="frozen"/>
      <selection pane="bottomLeft"/>
    </sheetView>
  </sheetViews>
  <sheetFormatPr defaultColWidth="3.42578125" defaultRowHeight="15" customHeight="1"/>
  <cols>
    <col min="1" max="1" width="3.42578125" style="96" customWidth="1"/>
    <col min="2" max="2" width="0.7109375" style="96" customWidth="1"/>
    <col min="3" max="3" width="1.7109375" style="96" customWidth="1"/>
    <col min="4" max="5" width="0.7109375" style="96" customWidth="1"/>
    <col min="6" max="6" width="1.7109375" style="96" customWidth="1"/>
    <col min="7" max="7" width="0.7109375" style="96" customWidth="1"/>
    <col min="8" max="31" width="3.42578125" style="96" customWidth="1"/>
    <col min="32" max="32" width="3.42578125" style="96"/>
    <col min="33" max="33" width="54.28515625" style="96" bestFit="1" customWidth="1"/>
    <col min="34" max="35" width="0" style="96" hidden="1" customWidth="1"/>
    <col min="36" max="37" width="20.42578125" style="96" hidden="1" customWidth="1"/>
    <col min="38" max="16384" width="3.42578125" style="96"/>
  </cols>
  <sheetData>
    <row r="1" spans="1:37" ht="15" customHeight="1">
      <c r="B1" s="257"/>
      <c r="F1" s="258"/>
      <c r="AG1" s="259"/>
      <c r="AH1" s="260"/>
      <c r="AI1" s="259"/>
      <c r="AJ1" s="259"/>
    </row>
    <row r="2" spans="1:37" ht="13.15">
      <c r="B2" s="257"/>
      <c r="C2" s="475" t="s">
        <v>113</v>
      </c>
      <c r="D2" s="475"/>
      <c r="E2" s="475"/>
      <c r="F2" s="475"/>
      <c r="G2" s="475"/>
      <c r="H2" s="475"/>
      <c r="I2" s="475"/>
      <c r="J2" s="475"/>
      <c r="K2" s="475"/>
      <c r="L2" s="475"/>
      <c r="AG2" s="259"/>
      <c r="AH2" s="260"/>
      <c r="AI2" s="259"/>
      <c r="AJ2" s="259"/>
    </row>
    <row r="3" spans="1:37" ht="19.149999999999999">
      <c r="B3" s="257"/>
      <c r="F3" s="261" t="str">
        <f>IF(はじめに!F4&lt;&gt;〔公表時は非表示〕貼付シート!$B$12,"※このシートには記載不要です（観光地形成促進地域以外はこのシートは不要です）。",IFERROR(IF(COUNT(AH:AH)&gt;0,"エラーあり（"&amp;COUNT(AH:AH)&amp;"件）　"&amp;INDEX(AG:AG,MATCH(1,AH:AH,0)),"エラーはありません。"),"Excel上のエラー（#N/A,#REF!など）があります。"))</f>
        <v>※このシートには記載不要です（観光地形成促進地域以外はこのシートは不要です）。</v>
      </c>
      <c r="G3" s="261"/>
      <c r="AG3" s="259"/>
      <c r="AH3" s="260"/>
      <c r="AI3" s="259"/>
      <c r="AJ3" s="259"/>
    </row>
    <row r="4" spans="1:37" ht="15" customHeight="1">
      <c r="B4" s="257"/>
      <c r="F4" s="258"/>
      <c r="AG4" s="259"/>
      <c r="AH4" s="260"/>
      <c r="AI4" s="259"/>
      <c r="AJ4" s="259"/>
    </row>
    <row r="5" spans="1:37" ht="15" customHeight="1">
      <c r="A5" s="95" t="s">
        <v>193</v>
      </c>
      <c r="B5" s="95"/>
      <c r="C5" s="95"/>
      <c r="D5" s="95"/>
      <c r="E5" s="95"/>
      <c r="F5" s="95"/>
      <c r="G5" s="95"/>
      <c r="H5" s="95"/>
      <c r="I5" s="95"/>
      <c r="J5" s="95"/>
      <c r="K5" s="95"/>
      <c r="L5" s="95"/>
      <c r="M5" s="95"/>
      <c r="N5" s="95"/>
      <c r="O5" s="95"/>
      <c r="P5" s="95"/>
      <c r="Q5" s="95"/>
      <c r="R5" s="95"/>
      <c r="S5" s="95"/>
      <c r="T5" s="95"/>
      <c r="U5" s="95"/>
      <c r="V5" s="95"/>
      <c r="W5" s="95"/>
      <c r="X5" s="424" t="s">
        <v>115</v>
      </c>
      <c r="Y5" s="424"/>
      <c r="Z5" s="424"/>
      <c r="AA5" s="424" t="str">
        <f>'別紙１（基本）'!$AB$5&amp;""</f>
        <v/>
      </c>
      <c r="AB5" s="424"/>
      <c r="AC5" s="424"/>
      <c r="AD5" s="424"/>
      <c r="AE5" s="424"/>
    </row>
    <row r="6" spans="1:37" ht="15" customHeight="1">
      <c r="A6" s="476"/>
      <c r="B6" s="476"/>
      <c r="C6" s="476"/>
      <c r="D6" s="476"/>
      <c r="E6" s="476"/>
      <c r="F6" s="95"/>
      <c r="G6" s="95"/>
      <c r="H6" s="95"/>
      <c r="I6" s="95"/>
      <c r="J6" s="95"/>
      <c r="K6" s="95"/>
      <c r="L6" s="95"/>
      <c r="M6" s="95"/>
      <c r="N6" s="95"/>
      <c r="O6" s="95"/>
      <c r="P6" s="95"/>
      <c r="Q6" s="95"/>
      <c r="R6" s="95"/>
      <c r="S6" s="95"/>
      <c r="T6" s="95"/>
      <c r="U6" s="262"/>
      <c r="V6" s="567"/>
      <c r="W6" s="567"/>
      <c r="X6" s="567"/>
      <c r="Y6" s="95"/>
      <c r="Z6" s="567"/>
      <c r="AA6" s="567"/>
      <c r="AB6" s="95"/>
      <c r="AC6" s="567"/>
      <c r="AD6" s="567"/>
      <c r="AE6" s="95"/>
    </row>
    <row r="7" spans="1:37" ht="6.6"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row>
    <row r="8" spans="1:37" ht="15" customHeight="1">
      <c r="A8" s="263" t="str">
        <f>"■観光地形成促進措置実施計画に関する補足事項"</f>
        <v>■観光地形成促進措置実施計画に関する補足事項</v>
      </c>
      <c r="B8" s="263"/>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row>
    <row r="9" spans="1:37" ht="6.6" customHeight="1">
      <c r="A9" s="95"/>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row>
    <row r="10" spans="1:37" ht="13.15">
      <c r="A10" s="95" t="s">
        <v>194</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row>
    <row r="11" spans="1:37" ht="18" customHeight="1">
      <c r="A11" s="429" t="s">
        <v>195</v>
      </c>
      <c r="B11" s="430"/>
      <c r="C11" s="430"/>
      <c r="D11" s="430"/>
      <c r="E11" s="430"/>
      <c r="F11" s="430"/>
      <c r="G11" s="430"/>
      <c r="H11" s="431"/>
      <c r="I11" s="563"/>
      <c r="J11" s="564"/>
      <c r="K11" s="565" t="s">
        <v>196</v>
      </c>
      <c r="L11" s="565"/>
      <c r="M11" s="565"/>
      <c r="N11" s="565"/>
      <c r="O11" s="566"/>
      <c r="P11" s="563"/>
      <c r="Q11" s="564"/>
      <c r="R11" s="565" t="s">
        <v>197</v>
      </c>
      <c r="S11" s="565"/>
      <c r="T11" s="565"/>
      <c r="U11" s="565"/>
      <c r="V11" s="565"/>
      <c r="W11" s="566"/>
      <c r="X11" s="563"/>
      <c r="Y11" s="564"/>
      <c r="Z11" s="565" t="s">
        <v>198</v>
      </c>
      <c r="AA11" s="565"/>
      <c r="AB11" s="565"/>
      <c r="AC11" s="565"/>
      <c r="AD11" s="565"/>
      <c r="AE11" s="566"/>
      <c r="AG11" s="258" t="str">
        <f>IF(はじめに!F4&lt;&gt;〔公表時は非表示〕貼付シート!$B$12,"",IF(AK11="","整備する施設類型が未選択です。",""))</f>
        <v/>
      </c>
      <c r="AH11" s="259" t="str">
        <f>IF(AG11="","",IF(AG11="エラーがあります。（他のエラーを解決すると、解消する場合があります。）",2,1))</f>
        <v/>
      </c>
      <c r="AJ11" s="264" t="s">
        <v>21</v>
      </c>
      <c r="AK11" s="265" t="str">
        <f>MID(IF(I11="○",","&amp;K11,"")&amp;IF(I12="○",","&amp;K12,"")&amp;IF(I13="○",","&amp;K13,"")&amp;IF(I14="○",","&amp;K14,"")&amp;IF(I15="○",","&amp;K15,"")&amp;IF(I16="○",","&amp;K16,"")&amp;IF(I17="○",","&amp;K17,"")&amp;IF(P11="○",","&amp;R11,"")&amp;IF(P12="○",","&amp;R12,"")&amp;IF(P13="○",","&amp;R13,"")&amp;IF(P14="○",","&amp;R14,"")&amp;IF(P15="○",","&amp;R15,"")&amp;IF(P16="○",","&amp;R16,"")&amp;IF(P17="○",","&amp;R17,"")&amp;IF(X11="○",","&amp;Z11,"")&amp;IF(X12="○",","&amp;Z12,"")&amp;IF(X13="○",","&amp;Z13,"")&amp;IF(X14="○",","&amp;Z14,"")&amp;IF(X15="○",","&amp;Z15,"")&amp;IF(X16="○",","&amp;Z16,""),2,300)</f>
        <v/>
      </c>
    </row>
    <row r="12" spans="1:37" ht="18" customHeight="1">
      <c r="A12" s="432"/>
      <c r="B12" s="433"/>
      <c r="C12" s="433"/>
      <c r="D12" s="433"/>
      <c r="E12" s="433"/>
      <c r="F12" s="433"/>
      <c r="G12" s="433"/>
      <c r="H12" s="434"/>
      <c r="I12" s="563"/>
      <c r="J12" s="564"/>
      <c r="K12" s="565" t="s">
        <v>199</v>
      </c>
      <c r="L12" s="565"/>
      <c r="M12" s="565"/>
      <c r="N12" s="565"/>
      <c r="O12" s="566"/>
      <c r="P12" s="563"/>
      <c r="Q12" s="564"/>
      <c r="R12" s="565" t="s">
        <v>200</v>
      </c>
      <c r="S12" s="565"/>
      <c r="T12" s="565"/>
      <c r="U12" s="565"/>
      <c r="V12" s="565"/>
      <c r="W12" s="566"/>
      <c r="X12" s="563"/>
      <c r="Y12" s="564"/>
      <c r="Z12" s="565" t="s">
        <v>201</v>
      </c>
      <c r="AA12" s="565"/>
      <c r="AB12" s="565"/>
      <c r="AC12" s="565"/>
      <c r="AD12" s="565"/>
      <c r="AE12" s="566"/>
      <c r="AG12" s="258"/>
    </row>
    <row r="13" spans="1:37" ht="18" customHeight="1">
      <c r="A13" s="432"/>
      <c r="B13" s="433"/>
      <c r="C13" s="433"/>
      <c r="D13" s="433"/>
      <c r="E13" s="433"/>
      <c r="F13" s="433"/>
      <c r="G13" s="433"/>
      <c r="H13" s="434"/>
      <c r="I13" s="563"/>
      <c r="J13" s="564"/>
      <c r="K13" s="565" t="s">
        <v>202</v>
      </c>
      <c r="L13" s="565"/>
      <c r="M13" s="565"/>
      <c r="N13" s="565"/>
      <c r="O13" s="566"/>
      <c r="P13" s="563"/>
      <c r="Q13" s="564"/>
      <c r="R13" s="565" t="s">
        <v>203</v>
      </c>
      <c r="S13" s="565"/>
      <c r="T13" s="565"/>
      <c r="U13" s="565"/>
      <c r="V13" s="565"/>
      <c r="W13" s="566"/>
      <c r="X13" s="563"/>
      <c r="Y13" s="564"/>
      <c r="Z13" s="565" t="s">
        <v>204</v>
      </c>
      <c r="AA13" s="565"/>
      <c r="AB13" s="565"/>
      <c r="AC13" s="565"/>
      <c r="AD13" s="565"/>
      <c r="AE13" s="566"/>
      <c r="AG13" s="258"/>
    </row>
    <row r="14" spans="1:37" ht="18" customHeight="1">
      <c r="A14" s="432"/>
      <c r="B14" s="433"/>
      <c r="C14" s="433"/>
      <c r="D14" s="433"/>
      <c r="E14" s="433"/>
      <c r="F14" s="433"/>
      <c r="G14" s="433"/>
      <c r="H14" s="434"/>
      <c r="I14" s="563"/>
      <c r="J14" s="564"/>
      <c r="K14" s="565" t="s">
        <v>205</v>
      </c>
      <c r="L14" s="565"/>
      <c r="M14" s="565"/>
      <c r="N14" s="565"/>
      <c r="O14" s="566"/>
      <c r="P14" s="563"/>
      <c r="Q14" s="564"/>
      <c r="R14" s="568" t="s">
        <v>206</v>
      </c>
      <c r="S14" s="569"/>
      <c r="T14" s="569"/>
      <c r="U14" s="569"/>
      <c r="V14" s="569"/>
      <c r="W14" s="570"/>
      <c r="X14" s="563"/>
      <c r="Y14" s="564"/>
      <c r="Z14" s="565" t="s">
        <v>207</v>
      </c>
      <c r="AA14" s="565"/>
      <c r="AB14" s="565"/>
      <c r="AC14" s="565"/>
      <c r="AD14" s="565"/>
      <c r="AE14" s="566"/>
      <c r="AG14" s="258"/>
    </row>
    <row r="15" spans="1:37" ht="18" customHeight="1">
      <c r="A15" s="432"/>
      <c r="B15" s="433"/>
      <c r="C15" s="433"/>
      <c r="D15" s="433"/>
      <c r="E15" s="433"/>
      <c r="F15" s="433"/>
      <c r="G15" s="433"/>
      <c r="H15" s="434"/>
      <c r="I15" s="563"/>
      <c r="J15" s="564"/>
      <c r="K15" s="565" t="s">
        <v>208</v>
      </c>
      <c r="L15" s="565"/>
      <c r="M15" s="565"/>
      <c r="N15" s="565"/>
      <c r="O15" s="566"/>
      <c r="P15" s="563"/>
      <c r="Q15" s="564"/>
      <c r="R15" s="568" t="s">
        <v>209</v>
      </c>
      <c r="S15" s="569"/>
      <c r="T15" s="569"/>
      <c r="U15" s="569"/>
      <c r="V15" s="569"/>
      <c r="W15" s="570"/>
      <c r="X15" s="563"/>
      <c r="Y15" s="564"/>
      <c r="Z15" s="565" t="s">
        <v>210</v>
      </c>
      <c r="AA15" s="565"/>
      <c r="AB15" s="565"/>
      <c r="AC15" s="565"/>
      <c r="AD15" s="565"/>
      <c r="AE15" s="566"/>
      <c r="AG15" s="258"/>
    </row>
    <row r="16" spans="1:37" ht="18" customHeight="1">
      <c r="A16" s="432"/>
      <c r="B16" s="433"/>
      <c r="C16" s="433"/>
      <c r="D16" s="433"/>
      <c r="E16" s="433"/>
      <c r="F16" s="433"/>
      <c r="G16" s="433"/>
      <c r="H16" s="434"/>
      <c r="I16" s="563"/>
      <c r="J16" s="564"/>
      <c r="K16" s="565" t="s">
        <v>211</v>
      </c>
      <c r="L16" s="565"/>
      <c r="M16" s="565"/>
      <c r="N16" s="565"/>
      <c r="O16" s="566"/>
      <c r="P16" s="563"/>
      <c r="Q16" s="564"/>
      <c r="R16" s="568" t="s">
        <v>212</v>
      </c>
      <c r="S16" s="569"/>
      <c r="T16" s="569"/>
      <c r="U16" s="569"/>
      <c r="V16" s="569"/>
      <c r="W16" s="570"/>
      <c r="X16" s="571"/>
      <c r="Y16" s="572"/>
      <c r="Z16" s="931"/>
      <c r="AA16" s="932"/>
      <c r="AB16" s="932"/>
      <c r="AC16" s="932"/>
      <c r="AD16" s="932"/>
      <c r="AE16" s="933"/>
      <c r="AG16" s="258"/>
    </row>
    <row r="17" spans="1:34" ht="18" customHeight="1">
      <c r="A17" s="435"/>
      <c r="B17" s="436"/>
      <c r="C17" s="436"/>
      <c r="D17" s="436"/>
      <c r="E17" s="436"/>
      <c r="F17" s="436"/>
      <c r="G17" s="436"/>
      <c r="H17" s="437"/>
      <c r="I17" s="563"/>
      <c r="J17" s="564"/>
      <c r="K17" s="565" t="s">
        <v>213</v>
      </c>
      <c r="L17" s="565"/>
      <c r="M17" s="565"/>
      <c r="N17" s="565"/>
      <c r="O17" s="566"/>
      <c r="P17" s="573"/>
      <c r="Q17" s="574"/>
      <c r="R17" s="568" t="s">
        <v>214</v>
      </c>
      <c r="S17" s="569"/>
      <c r="T17" s="569"/>
      <c r="U17" s="569"/>
      <c r="V17" s="569"/>
      <c r="W17" s="570"/>
      <c r="X17" s="571"/>
      <c r="Y17" s="572"/>
      <c r="Z17" s="931"/>
      <c r="AA17" s="932"/>
      <c r="AB17" s="932"/>
      <c r="AC17" s="932"/>
      <c r="AD17" s="932"/>
      <c r="AE17" s="933"/>
      <c r="AG17" s="258"/>
    </row>
    <row r="18" spans="1:34" ht="15" customHeight="1">
      <c r="A18" s="429" t="s">
        <v>215</v>
      </c>
      <c r="B18" s="430"/>
      <c r="C18" s="430"/>
      <c r="D18" s="430"/>
      <c r="E18" s="430"/>
      <c r="F18" s="430"/>
      <c r="G18" s="430"/>
      <c r="H18" s="431"/>
      <c r="I18" s="579" t="s">
        <v>216</v>
      </c>
      <c r="J18" s="580"/>
      <c r="K18" s="580"/>
      <c r="L18" s="580"/>
      <c r="M18" s="580"/>
      <c r="N18" s="580"/>
      <c r="O18" s="580"/>
      <c r="P18" s="580"/>
      <c r="Q18" s="580"/>
      <c r="R18" s="580"/>
      <c r="S18" s="580"/>
      <c r="T18" s="580"/>
      <c r="U18" s="580"/>
      <c r="V18" s="580"/>
      <c r="W18" s="580"/>
      <c r="X18" s="580"/>
      <c r="Y18" s="580"/>
      <c r="Z18" s="580"/>
      <c r="AA18" s="580"/>
      <c r="AB18" s="580"/>
      <c r="AC18" s="580"/>
      <c r="AD18" s="580"/>
      <c r="AE18" s="581"/>
      <c r="AG18" s="258"/>
    </row>
    <row r="19" spans="1:34" ht="15" customHeight="1">
      <c r="A19" s="432"/>
      <c r="B19" s="433"/>
      <c r="C19" s="433"/>
      <c r="D19" s="433"/>
      <c r="E19" s="433"/>
      <c r="F19" s="433"/>
      <c r="G19" s="433"/>
      <c r="H19" s="434"/>
      <c r="I19" s="95"/>
      <c r="J19" s="582"/>
      <c r="K19" s="583"/>
      <c r="L19" s="95" t="s">
        <v>217</v>
      </c>
      <c r="M19" s="95"/>
      <c r="N19" s="95"/>
      <c r="O19" s="582"/>
      <c r="P19" s="583"/>
      <c r="Q19" s="95" t="s">
        <v>218</v>
      </c>
      <c r="R19" s="95"/>
      <c r="S19" s="95"/>
      <c r="T19" s="95"/>
      <c r="U19" s="95"/>
      <c r="V19" s="95"/>
      <c r="W19" s="95"/>
      <c r="X19" s="95"/>
      <c r="Y19" s="262" t="s">
        <v>219</v>
      </c>
      <c r="Z19" s="582"/>
      <c r="AA19" s="583"/>
      <c r="AB19" s="95"/>
      <c r="AC19" s="95"/>
      <c r="AD19" s="95"/>
      <c r="AE19" s="266"/>
      <c r="AG19" s="258" t="str">
        <f>IF(はじめに!F4&lt;&gt;〔公表時は非表示〕貼付シート!$B$12,"",IF(OR(J19=O19,AND(J19&lt;&gt;"○",O19&lt;&gt;"○")),"適用除外要件への該当性が未入力です。",IF(O19="○","適用除外要件に該当するため申請することができません。","")))</f>
        <v/>
      </c>
      <c r="AH19" s="259" t="str">
        <f>IF(AG19="","",IF(AG19="エラーがあります。（他のエラーを解決すると、解消する場合があります。）",2,1))</f>
        <v/>
      </c>
    </row>
    <row r="20" spans="1:34" ht="15" customHeight="1">
      <c r="A20" s="432"/>
      <c r="B20" s="433"/>
      <c r="C20" s="433"/>
      <c r="D20" s="433"/>
      <c r="E20" s="433"/>
      <c r="F20" s="433"/>
      <c r="G20" s="433"/>
      <c r="H20" s="434"/>
      <c r="I20" s="95"/>
      <c r="J20" s="95"/>
      <c r="K20" s="95"/>
      <c r="L20" s="95"/>
      <c r="M20" s="95"/>
      <c r="N20" s="95"/>
      <c r="O20" s="95"/>
      <c r="P20" s="95"/>
      <c r="Q20" s="95"/>
      <c r="R20" s="95"/>
      <c r="S20" s="95"/>
      <c r="T20" s="95"/>
      <c r="U20" s="95"/>
      <c r="V20" s="95"/>
      <c r="W20" s="95"/>
      <c r="X20" s="95"/>
      <c r="Y20" s="95"/>
      <c r="Z20" s="95"/>
      <c r="AA20" s="95"/>
      <c r="AB20" s="95"/>
      <c r="AC20" s="95"/>
      <c r="AD20" s="95"/>
      <c r="AE20" s="266"/>
    </row>
    <row r="21" spans="1:34" ht="24" customHeight="1">
      <c r="A21" s="432"/>
      <c r="B21" s="433"/>
      <c r="C21" s="433"/>
      <c r="D21" s="433"/>
      <c r="E21" s="433"/>
      <c r="F21" s="433"/>
      <c r="G21" s="433"/>
      <c r="H21" s="434"/>
      <c r="I21" s="267" t="s">
        <v>220</v>
      </c>
      <c r="J21" s="521" t="s">
        <v>221</v>
      </c>
      <c r="K21" s="521"/>
      <c r="L21" s="521"/>
      <c r="M21" s="521"/>
      <c r="N21" s="521"/>
      <c r="O21" s="521"/>
      <c r="P21" s="521"/>
      <c r="Q21" s="521"/>
      <c r="R21" s="521"/>
      <c r="S21" s="521"/>
      <c r="T21" s="521"/>
      <c r="U21" s="521"/>
      <c r="V21" s="521"/>
      <c r="W21" s="521"/>
      <c r="X21" s="521"/>
      <c r="Y21" s="521"/>
      <c r="Z21" s="521"/>
      <c r="AA21" s="521"/>
      <c r="AB21" s="521"/>
      <c r="AC21" s="521"/>
      <c r="AD21" s="521"/>
      <c r="AE21" s="523"/>
    </row>
    <row r="22" spans="1:34" ht="24" customHeight="1">
      <c r="A22" s="432"/>
      <c r="B22" s="433"/>
      <c r="C22" s="433"/>
      <c r="D22" s="433"/>
      <c r="E22" s="433"/>
      <c r="F22" s="433"/>
      <c r="G22" s="433"/>
      <c r="H22" s="434"/>
      <c r="I22" s="584" t="s">
        <v>222</v>
      </c>
      <c r="J22" s="521" t="s">
        <v>223</v>
      </c>
      <c r="K22" s="521"/>
      <c r="L22" s="521"/>
      <c r="M22" s="521"/>
      <c r="N22" s="521"/>
      <c r="O22" s="521"/>
      <c r="P22" s="521"/>
      <c r="Q22" s="521"/>
      <c r="R22" s="521"/>
      <c r="S22" s="521"/>
      <c r="T22" s="521"/>
      <c r="U22" s="521"/>
      <c r="V22" s="521"/>
      <c r="W22" s="521"/>
      <c r="X22" s="521"/>
      <c r="Y22" s="521"/>
      <c r="Z22" s="521"/>
      <c r="AA22" s="521"/>
      <c r="AB22" s="521"/>
      <c r="AC22" s="521"/>
      <c r="AD22" s="521"/>
      <c r="AE22" s="523"/>
    </row>
    <row r="23" spans="1:34" ht="24" customHeight="1">
      <c r="A23" s="432"/>
      <c r="B23" s="433"/>
      <c r="C23" s="433"/>
      <c r="D23" s="433"/>
      <c r="E23" s="433"/>
      <c r="F23" s="433"/>
      <c r="G23" s="433"/>
      <c r="H23" s="434"/>
      <c r="I23" s="584"/>
      <c r="J23" s="575" t="s">
        <v>224</v>
      </c>
      <c r="K23" s="575"/>
      <c r="L23" s="575"/>
      <c r="M23" s="575"/>
      <c r="N23" s="575"/>
      <c r="O23" s="575"/>
      <c r="P23" s="575"/>
      <c r="Q23" s="575"/>
      <c r="R23" s="575"/>
      <c r="S23" s="575"/>
      <c r="T23" s="575"/>
      <c r="U23" s="575"/>
      <c r="V23" s="575"/>
      <c r="W23" s="575"/>
      <c r="X23" s="575"/>
      <c r="Y23" s="575"/>
      <c r="Z23" s="575"/>
      <c r="AA23" s="575"/>
      <c r="AB23" s="575"/>
      <c r="AC23" s="575"/>
      <c r="AD23" s="575"/>
      <c r="AE23" s="576"/>
    </row>
    <row r="24" spans="1:34" ht="24" customHeight="1">
      <c r="A24" s="432"/>
      <c r="B24" s="433"/>
      <c r="C24" s="433"/>
      <c r="D24" s="433"/>
      <c r="E24" s="433"/>
      <c r="F24" s="433"/>
      <c r="G24" s="433"/>
      <c r="H24" s="434"/>
      <c r="I24" s="584" t="s">
        <v>225</v>
      </c>
      <c r="J24" s="521" t="s">
        <v>226</v>
      </c>
      <c r="K24" s="521"/>
      <c r="L24" s="521"/>
      <c r="M24" s="521"/>
      <c r="N24" s="521"/>
      <c r="O24" s="521"/>
      <c r="P24" s="521"/>
      <c r="Q24" s="521"/>
      <c r="R24" s="521"/>
      <c r="S24" s="521"/>
      <c r="T24" s="521"/>
      <c r="U24" s="521"/>
      <c r="V24" s="521"/>
      <c r="W24" s="521"/>
      <c r="X24" s="521"/>
      <c r="Y24" s="521"/>
      <c r="Z24" s="521"/>
      <c r="AA24" s="521"/>
      <c r="AB24" s="521"/>
      <c r="AC24" s="521"/>
      <c r="AD24" s="521"/>
      <c r="AE24" s="523"/>
    </row>
    <row r="25" spans="1:34" ht="72" customHeight="1">
      <c r="A25" s="435"/>
      <c r="B25" s="436"/>
      <c r="C25" s="436"/>
      <c r="D25" s="436"/>
      <c r="E25" s="436"/>
      <c r="F25" s="436"/>
      <c r="G25" s="436"/>
      <c r="H25" s="437"/>
      <c r="I25" s="585"/>
      <c r="J25" s="577" t="s">
        <v>227</v>
      </c>
      <c r="K25" s="577"/>
      <c r="L25" s="577"/>
      <c r="M25" s="577"/>
      <c r="N25" s="577"/>
      <c r="O25" s="577"/>
      <c r="P25" s="577"/>
      <c r="Q25" s="577"/>
      <c r="R25" s="577"/>
      <c r="S25" s="577"/>
      <c r="T25" s="577"/>
      <c r="U25" s="577"/>
      <c r="V25" s="577"/>
      <c r="W25" s="577"/>
      <c r="X25" s="577"/>
      <c r="Y25" s="577"/>
      <c r="Z25" s="577"/>
      <c r="AA25" s="577"/>
      <c r="AB25" s="577"/>
      <c r="AC25" s="577"/>
      <c r="AD25" s="577"/>
      <c r="AE25" s="578"/>
    </row>
  </sheetData>
  <sheetProtection algorithmName="SHA-512" hashValue="Z/7K6gWh3ZGCd+LHuPZg6FLeX6Kkeki1hOT4/3ww64RoUR/70bkHckED/YWfTlwPxQUjYDiiIIuGSuBb06bVuQ==" saltValue="JL47exub5ni3PaDUeOdIUA==" spinCount="100000" sheet="1" objects="1" scenarios="1"/>
  <dataConsolidate/>
  <mergeCells count="62">
    <mergeCell ref="C2:L2"/>
    <mergeCell ref="J22:AE22"/>
    <mergeCell ref="J23:AE23"/>
    <mergeCell ref="J24:AE24"/>
    <mergeCell ref="J25:AE25"/>
    <mergeCell ref="A18:H25"/>
    <mergeCell ref="I18:AE18"/>
    <mergeCell ref="J19:K19"/>
    <mergeCell ref="O19:P19"/>
    <mergeCell ref="Z19:AA19"/>
    <mergeCell ref="J21:AE21"/>
    <mergeCell ref="I22:I23"/>
    <mergeCell ref="I24:I25"/>
    <mergeCell ref="Z17:AE17"/>
    <mergeCell ref="I16:J16"/>
    <mergeCell ref="K16:O16"/>
    <mergeCell ref="P16:Q16"/>
    <mergeCell ref="R16:W16"/>
    <mergeCell ref="X16:Y16"/>
    <mergeCell ref="Z16:AE16"/>
    <mergeCell ref="I17:J17"/>
    <mergeCell ref="K17:O17"/>
    <mergeCell ref="P17:Q17"/>
    <mergeCell ref="R17:W17"/>
    <mergeCell ref="X17:Y17"/>
    <mergeCell ref="Z15:AE15"/>
    <mergeCell ref="I14:J14"/>
    <mergeCell ref="K14:O14"/>
    <mergeCell ref="P14:Q14"/>
    <mergeCell ref="R14:W14"/>
    <mergeCell ref="X14:Y14"/>
    <mergeCell ref="Z14:AE14"/>
    <mergeCell ref="I15:J15"/>
    <mergeCell ref="K15:O15"/>
    <mergeCell ref="P15:Q15"/>
    <mergeCell ref="R15:W15"/>
    <mergeCell ref="X15:Y15"/>
    <mergeCell ref="P12:Q12"/>
    <mergeCell ref="R12:W12"/>
    <mergeCell ref="X12:Y12"/>
    <mergeCell ref="Z12:AE12"/>
    <mergeCell ref="I13:J13"/>
    <mergeCell ref="K13:O13"/>
    <mergeCell ref="P13:Q13"/>
    <mergeCell ref="R13:W13"/>
    <mergeCell ref="X13:Y13"/>
    <mergeCell ref="X11:Y11"/>
    <mergeCell ref="Z11:AE11"/>
    <mergeCell ref="X5:Z5"/>
    <mergeCell ref="AA5:AE5"/>
    <mergeCell ref="A6:E6"/>
    <mergeCell ref="V6:X6"/>
    <mergeCell ref="Z6:AA6"/>
    <mergeCell ref="AC6:AD6"/>
    <mergeCell ref="A11:H17"/>
    <mergeCell ref="I11:J11"/>
    <mergeCell ref="K11:O11"/>
    <mergeCell ref="P11:Q11"/>
    <mergeCell ref="R11:W11"/>
    <mergeCell ref="Z13:AE13"/>
    <mergeCell ref="I12:J12"/>
    <mergeCell ref="K12:O12"/>
  </mergeCells>
  <phoneticPr fontId="2"/>
  <dataValidations count="3">
    <dataValidation type="textLength" allowBlank="1" showInputMessage="1" showErrorMessage="1" error="西暦（４ケタ）で入力してください。" sqref="V7:X10" xr:uid="{00000000-0002-0000-0600-000000000000}">
      <formula1>4</formula1>
      <formula2>4</formula2>
    </dataValidation>
    <dataValidation type="list" allowBlank="1" showInputMessage="1" showErrorMessage="1" sqref="I11:J17 O19:P19 P11:Q17 J19:K19 X11:Y17" xr:uid="{00000000-0002-0000-0600-000001000000}">
      <formula1>"○,　"</formula1>
    </dataValidation>
    <dataValidation type="list" allowBlank="1" showInputMessage="1" showErrorMessage="1" sqref="Z19:AA19" xr:uid="{00000000-0002-0000-0600-000002000000}">
      <formula1>"①,②,③"</formula1>
    </dataValidation>
  </dataValidations>
  <pageMargins left="0.70866141732283472" right="0.55118110236220474" top="0.74803149606299213" bottom="0.3937007874015748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J24"/>
  <sheetViews>
    <sheetView showGridLines="0" zoomScaleNormal="100" zoomScaleSheetLayoutView="100" workbookViewId="0">
      <pane ySplit="8" topLeftCell="A9" activePane="bottomLeft" state="frozen"/>
      <selection pane="bottomLeft"/>
    </sheetView>
  </sheetViews>
  <sheetFormatPr defaultColWidth="3.42578125" defaultRowHeight="21" customHeight="1"/>
  <cols>
    <col min="1" max="1" width="5" style="96" customWidth="1"/>
    <col min="2" max="5" width="4.42578125" style="96" customWidth="1"/>
    <col min="6" max="10" width="7.42578125" style="96" customWidth="1"/>
    <col min="11" max="12" width="3.7109375" style="96" customWidth="1"/>
    <col min="13" max="31" width="3.42578125" style="96" customWidth="1"/>
    <col min="32" max="32" width="7.42578125" style="96" customWidth="1"/>
    <col min="33" max="33" width="3.42578125" style="96"/>
    <col min="34" max="34" width="11.5703125" style="96" customWidth="1"/>
    <col min="35" max="35" width="11.5703125" style="96" bestFit="1" customWidth="1"/>
    <col min="36" max="36" width="10.42578125" style="96" bestFit="1" customWidth="1"/>
    <col min="37" max="39" width="7.42578125" style="96" bestFit="1" customWidth="1"/>
    <col min="40" max="40" width="3.42578125" style="96" bestFit="1" customWidth="1"/>
    <col min="41" max="43" width="7.42578125" style="96" bestFit="1" customWidth="1"/>
    <col min="44" max="16384" width="3.42578125" style="96"/>
  </cols>
  <sheetData>
    <row r="1" spans="1:36" ht="30.6" customHeight="1">
      <c r="B1" s="80"/>
      <c r="C1" s="80"/>
      <c r="D1" s="80"/>
      <c r="E1" s="80"/>
      <c r="F1" s="80" t="s">
        <v>228</v>
      </c>
      <c r="G1" s="80"/>
      <c r="H1" s="80"/>
      <c r="I1" s="80"/>
      <c r="J1" s="80"/>
    </row>
    <row r="2" spans="1:36" ht="15" customHeight="1"/>
    <row r="3" spans="1:36" ht="21" customHeight="1">
      <c r="A3" s="250" t="s">
        <v>229</v>
      </c>
      <c r="B3" s="95"/>
      <c r="C3" s="95"/>
      <c r="D3" s="95"/>
      <c r="E3" s="95"/>
      <c r="F3" s="95"/>
      <c r="G3" s="95"/>
      <c r="H3" s="95"/>
      <c r="I3" s="95"/>
      <c r="J3" s="95"/>
      <c r="K3" s="95"/>
      <c r="L3" s="95"/>
      <c r="M3" s="95"/>
      <c r="N3" s="95"/>
      <c r="O3" s="95"/>
      <c r="P3" s="95"/>
      <c r="Q3" s="95"/>
      <c r="R3" s="95"/>
      <c r="S3" s="95"/>
      <c r="T3" s="95"/>
      <c r="U3" s="95"/>
      <c r="V3" s="95"/>
      <c r="W3" s="95"/>
      <c r="X3" s="601" t="s">
        <v>115</v>
      </c>
      <c r="Y3" s="602"/>
      <c r="Z3" s="602"/>
      <c r="AA3" s="603"/>
      <c r="AB3" s="601" t="str">
        <f>'別紙１（基本）'!$AB$5&amp;""</f>
        <v/>
      </c>
      <c r="AC3" s="602"/>
      <c r="AD3" s="602"/>
      <c r="AE3" s="602"/>
      <c r="AF3" s="603"/>
      <c r="AG3" s="251"/>
    </row>
    <row r="4" spans="1:36" ht="21" customHeight="1">
      <c r="A4" s="476"/>
      <c r="B4" s="476"/>
      <c r="C4" s="88"/>
      <c r="D4" s="88"/>
      <c r="E4" s="88"/>
      <c r="F4" s="95"/>
      <c r="G4" s="95"/>
      <c r="H4" s="95"/>
      <c r="I4" s="95"/>
      <c r="J4" s="95"/>
      <c r="K4" s="95"/>
      <c r="L4" s="95"/>
      <c r="M4" s="95"/>
      <c r="N4" s="95"/>
      <c r="O4" s="95"/>
      <c r="P4" s="95"/>
      <c r="Q4" s="95"/>
      <c r="R4" s="95"/>
      <c r="S4" s="95"/>
      <c r="T4" s="95"/>
      <c r="U4" s="95"/>
      <c r="V4" s="95"/>
      <c r="W4" s="95"/>
      <c r="X4" s="95"/>
      <c r="Y4" s="95"/>
      <c r="Z4" s="95"/>
      <c r="AA4" s="95"/>
      <c r="AB4" s="95"/>
      <c r="AC4" s="95"/>
      <c r="AD4" s="95"/>
      <c r="AE4" s="95"/>
      <c r="AF4" s="95"/>
    </row>
    <row r="5" spans="1:36" ht="21" customHeight="1">
      <c r="A5" s="252" t="s">
        <v>230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row>
    <row r="6" spans="1:36" ht="21" customHeight="1">
      <c r="A6" s="253" t="s">
        <v>231</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row>
    <row r="7" spans="1:36" ht="21" customHeight="1">
      <c r="A7" s="599"/>
      <c r="B7" s="590" t="s">
        <v>232</v>
      </c>
      <c r="C7" s="594"/>
      <c r="D7" s="594"/>
      <c r="E7" s="591"/>
      <c r="F7" s="590" t="s">
        <v>233</v>
      </c>
      <c r="G7" s="594"/>
      <c r="H7" s="594"/>
      <c r="I7" s="594"/>
      <c r="J7" s="591"/>
      <c r="K7" s="590" t="s">
        <v>234</v>
      </c>
      <c r="L7" s="591"/>
      <c r="M7" s="429" t="s">
        <v>235</v>
      </c>
      <c r="N7" s="430"/>
      <c r="O7" s="430"/>
      <c r="P7" s="430"/>
      <c r="Q7" s="431"/>
      <c r="R7" s="429" t="s">
        <v>236</v>
      </c>
      <c r="S7" s="430"/>
      <c r="T7" s="430"/>
      <c r="U7" s="430"/>
      <c r="V7" s="430"/>
      <c r="W7" s="431"/>
      <c r="X7" s="429" t="s">
        <v>237</v>
      </c>
      <c r="Y7" s="594"/>
      <c r="Z7" s="594"/>
      <c r="AA7" s="591"/>
      <c r="AB7" s="429" t="s">
        <v>238</v>
      </c>
      <c r="AC7" s="594"/>
      <c r="AD7" s="594"/>
      <c r="AE7" s="591"/>
      <c r="AF7" s="599" t="s">
        <v>239</v>
      </c>
    </row>
    <row r="8" spans="1:36" ht="21" customHeight="1">
      <c r="A8" s="600"/>
      <c r="B8" s="592"/>
      <c r="C8" s="595"/>
      <c r="D8" s="595"/>
      <c r="E8" s="593"/>
      <c r="F8" s="592"/>
      <c r="G8" s="595"/>
      <c r="H8" s="595"/>
      <c r="I8" s="595"/>
      <c r="J8" s="593"/>
      <c r="K8" s="592"/>
      <c r="L8" s="593"/>
      <c r="M8" s="435"/>
      <c r="N8" s="436"/>
      <c r="O8" s="436"/>
      <c r="P8" s="436"/>
      <c r="Q8" s="437"/>
      <c r="R8" s="435"/>
      <c r="S8" s="436"/>
      <c r="T8" s="436"/>
      <c r="U8" s="436"/>
      <c r="V8" s="436"/>
      <c r="W8" s="437"/>
      <c r="X8" s="592"/>
      <c r="Y8" s="595"/>
      <c r="Z8" s="595"/>
      <c r="AA8" s="593"/>
      <c r="AB8" s="592"/>
      <c r="AC8" s="595"/>
      <c r="AD8" s="595"/>
      <c r="AE8" s="593"/>
      <c r="AF8" s="600"/>
    </row>
    <row r="9" spans="1:36" ht="21" customHeight="1">
      <c r="A9" s="254">
        <v>1</v>
      </c>
      <c r="B9" s="586"/>
      <c r="C9" s="438"/>
      <c r="D9" s="438"/>
      <c r="E9" s="587"/>
      <c r="F9" s="586"/>
      <c r="G9" s="438"/>
      <c r="H9" s="438"/>
      <c r="I9" s="438"/>
      <c r="J9" s="587"/>
      <c r="K9" s="588"/>
      <c r="L9" s="589"/>
      <c r="M9" s="596"/>
      <c r="N9" s="597"/>
      <c r="O9" s="597"/>
      <c r="P9" s="597"/>
      <c r="Q9" s="598"/>
      <c r="R9" s="596"/>
      <c r="S9" s="597"/>
      <c r="T9" s="597"/>
      <c r="U9" s="597"/>
      <c r="V9" s="597"/>
      <c r="W9" s="598"/>
      <c r="X9" s="604"/>
      <c r="Y9" s="605"/>
      <c r="Z9" s="605"/>
      <c r="AA9" s="606"/>
      <c r="AB9" s="604"/>
      <c r="AC9" s="605"/>
      <c r="AD9" s="605"/>
      <c r="AE9" s="606"/>
      <c r="AF9" s="71"/>
    </row>
    <row r="10" spans="1:36" ht="21" customHeight="1">
      <c r="A10" s="254">
        <v>2</v>
      </c>
      <c r="B10" s="586"/>
      <c r="C10" s="438"/>
      <c r="D10" s="438"/>
      <c r="E10" s="587"/>
      <c r="F10" s="586"/>
      <c r="G10" s="438"/>
      <c r="H10" s="438"/>
      <c r="I10" s="438"/>
      <c r="J10" s="587"/>
      <c r="K10" s="588"/>
      <c r="L10" s="589"/>
      <c r="M10" s="596"/>
      <c r="N10" s="597"/>
      <c r="O10" s="597"/>
      <c r="P10" s="597"/>
      <c r="Q10" s="598"/>
      <c r="R10" s="596"/>
      <c r="S10" s="597"/>
      <c r="T10" s="597"/>
      <c r="U10" s="597"/>
      <c r="V10" s="597"/>
      <c r="W10" s="598"/>
      <c r="X10" s="604"/>
      <c r="Y10" s="605"/>
      <c r="Z10" s="605"/>
      <c r="AA10" s="606"/>
      <c r="AB10" s="604"/>
      <c r="AC10" s="605"/>
      <c r="AD10" s="605"/>
      <c r="AE10" s="606"/>
      <c r="AF10" s="71"/>
    </row>
    <row r="11" spans="1:36" ht="21" customHeight="1">
      <c r="A11" s="254">
        <v>3</v>
      </c>
      <c r="B11" s="586"/>
      <c r="C11" s="438"/>
      <c r="D11" s="438"/>
      <c r="E11" s="587"/>
      <c r="F11" s="586"/>
      <c r="G11" s="438"/>
      <c r="H11" s="438"/>
      <c r="I11" s="438"/>
      <c r="J11" s="587"/>
      <c r="K11" s="588"/>
      <c r="L11" s="589"/>
      <c r="M11" s="596"/>
      <c r="N11" s="597"/>
      <c r="O11" s="597"/>
      <c r="P11" s="597"/>
      <c r="Q11" s="598"/>
      <c r="R11" s="596"/>
      <c r="S11" s="597"/>
      <c r="T11" s="597"/>
      <c r="U11" s="597"/>
      <c r="V11" s="597"/>
      <c r="W11" s="598"/>
      <c r="X11" s="604"/>
      <c r="Y11" s="605"/>
      <c r="Z11" s="605"/>
      <c r="AA11" s="606"/>
      <c r="AB11" s="604"/>
      <c r="AC11" s="605"/>
      <c r="AD11" s="605"/>
      <c r="AE11" s="606"/>
      <c r="AF11" s="71"/>
    </row>
    <row r="12" spans="1:36" ht="21" customHeight="1">
      <c r="A12" s="254">
        <v>4</v>
      </c>
      <c r="B12" s="586"/>
      <c r="C12" s="438"/>
      <c r="D12" s="438"/>
      <c r="E12" s="587"/>
      <c r="F12" s="586"/>
      <c r="G12" s="438"/>
      <c r="H12" s="438"/>
      <c r="I12" s="438"/>
      <c r="J12" s="587"/>
      <c r="K12" s="588"/>
      <c r="L12" s="589"/>
      <c r="M12" s="596"/>
      <c r="N12" s="597"/>
      <c r="O12" s="597"/>
      <c r="P12" s="597"/>
      <c r="Q12" s="598"/>
      <c r="R12" s="596"/>
      <c r="S12" s="597"/>
      <c r="T12" s="597"/>
      <c r="U12" s="597"/>
      <c r="V12" s="597"/>
      <c r="W12" s="598"/>
      <c r="X12" s="604"/>
      <c r="Y12" s="605"/>
      <c r="Z12" s="605"/>
      <c r="AA12" s="606"/>
      <c r="AB12" s="604"/>
      <c r="AC12" s="605"/>
      <c r="AD12" s="605"/>
      <c r="AE12" s="606"/>
      <c r="AF12" s="71"/>
    </row>
    <row r="13" spans="1:36" ht="21" customHeight="1">
      <c r="A13" s="254">
        <v>5</v>
      </c>
      <c r="B13" s="586"/>
      <c r="C13" s="438"/>
      <c r="D13" s="438"/>
      <c r="E13" s="587"/>
      <c r="F13" s="586"/>
      <c r="G13" s="438"/>
      <c r="H13" s="438"/>
      <c r="I13" s="438"/>
      <c r="J13" s="587"/>
      <c r="K13" s="588"/>
      <c r="L13" s="589"/>
      <c r="M13" s="596"/>
      <c r="N13" s="597"/>
      <c r="O13" s="597"/>
      <c r="P13" s="597"/>
      <c r="Q13" s="598"/>
      <c r="R13" s="596"/>
      <c r="S13" s="597"/>
      <c r="T13" s="597"/>
      <c r="U13" s="597"/>
      <c r="V13" s="597"/>
      <c r="W13" s="598"/>
      <c r="X13" s="604"/>
      <c r="Y13" s="605"/>
      <c r="Z13" s="605"/>
      <c r="AA13" s="606"/>
      <c r="AB13" s="604"/>
      <c r="AC13" s="605"/>
      <c r="AD13" s="605"/>
      <c r="AE13" s="606"/>
      <c r="AF13" s="71"/>
      <c r="AJ13" s="96" t="str">
        <f>AI13&amp;","</f>
        <v>,</v>
      </c>
    </row>
    <row r="14" spans="1:36" ht="21" customHeight="1">
      <c r="A14" s="254">
        <v>6</v>
      </c>
      <c r="B14" s="586"/>
      <c r="C14" s="438"/>
      <c r="D14" s="438"/>
      <c r="E14" s="587"/>
      <c r="F14" s="586"/>
      <c r="G14" s="438"/>
      <c r="H14" s="438"/>
      <c r="I14" s="438"/>
      <c r="J14" s="587"/>
      <c r="K14" s="588"/>
      <c r="L14" s="589"/>
      <c r="M14" s="596"/>
      <c r="N14" s="597"/>
      <c r="O14" s="597"/>
      <c r="P14" s="597"/>
      <c r="Q14" s="598"/>
      <c r="R14" s="596"/>
      <c r="S14" s="597"/>
      <c r="T14" s="597"/>
      <c r="U14" s="597"/>
      <c r="V14" s="597"/>
      <c r="W14" s="598"/>
      <c r="X14" s="604"/>
      <c r="Y14" s="605"/>
      <c r="Z14" s="605"/>
      <c r="AA14" s="606"/>
      <c r="AB14" s="604"/>
      <c r="AC14" s="605"/>
      <c r="AD14" s="605"/>
      <c r="AE14" s="606"/>
      <c r="AF14" s="71"/>
    </row>
    <row r="15" spans="1:36" ht="21" customHeight="1">
      <c r="A15" s="254">
        <v>7</v>
      </c>
      <c r="B15" s="586"/>
      <c r="C15" s="438"/>
      <c r="D15" s="438"/>
      <c r="E15" s="587"/>
      <c r="F15" s="586"/>
      <c r="G15" s="438"/>
      <c r="H15" s="438"/>
      <c r="I15" s="438"/>
      <c r="J15" s="587"/>
      <c r="K15" s="588"/>
      <c r="L15" s="589"/>
      <c r="M15" s="596"/>
      <c r="N15" s="597"/>
      <c r="O15" s="597"/>
      <c r="P15" s="597"/>
      <c r="Q15" s="598"/>
      <c r="R15" s="596"/>
      <c r="S15" s="597"/>
      <c r="T15" s="597"/>
      <c r="U15" s="597"/>
      <c r="V15" s="597"/>
      <c r="W15" s="598"/>
      <c r="X15" s="604"/>
      <c r="Y15" s="605"/>
      <c r="Z15" s="605"/>
      <c r="AA15" s="606"/>
      <c r="AB15" s="604"/>
      <c r="AC15" s="605"/>
      <c r="AD15" s="605"/>
      <c r="AE15" s="606"/>
      <c r="AF15" s="71"/>
    </row>
    <row r="16" spans="1:36" ht="21" customHeight="1">
      <c r="A16" s="254">
        <v>8</v>
      </c>
      <c r="B16" s="586"/>
      <c r="C16" s="438"/>
      <c r="D16" s="438"/>
      <c r="E16" s="587"/>
      <c r="F16" s="586"/>
      <c r="G16" s="438"/>
      <c r="H16" s="438"/>
      <c r="I16" s="438"/>
      <c r="J16" s="587"/>
      <c r="K16" s="588"/>
      <c r="L16" s="589"/>
      <c r="M16" s="596"/>
      <c r="N16" s="597"/>
      <c r="O16" s="597"/>
      <c r="P16" s="597"/>
      <c r="Q16" s="598"/>
      <c r="R16" s="596"/>
      <c r="S16" s="597"/>
      <c r="T16" s="597"/>
      <c r="U16" s="597"/>
      <c r="V16" s="597"/>
      <c r="W16" s="598"/>
      <c r="X16" s="604"/>
      <c r="Y16" s="605"/>
      <c r="Z16" s="605"/>
      <c r="AA16" s="606"/>
      <c r="AB16" s="604"/>
      <c r="AC16" s="605"/>
      <c r="AD16" s="605"/>
      <c r="AE16" s="606"/>
      <c r="AF16" s="71"/>
    </row>
    <row r="17" spans="1:32" ht="21" customHeight="1">
      <c r="A17" s="254">
        <v>9</v>
      </c>
      <c r="B17" s="586"/>
      <c r="C17" s="438"/>
      <c r="D17" s="438"/>
      <c r="E17" s="587"/>
      <c r="F17" s="586"/>
      <c r="G17" s="438"/>
      <c r="H17" s="438"/>
      <c r="I17" s="438"/>
      <c r="J17" s="587"/>
      <c r="K17" s="588"/>
      <c r="L17" s="589"/>
      <c r="M17" s="596"/>
      <c r="N17" s="597"/>
      <c r="O17" s="597"/>
      <c r="P17" s="597"/>
      <c r="Q17" s="598"/>
      <c r="R17" s="596"/>
      <c r="S17" s="597"/>
      <c r="T17" s="597"/>
      <c r="U17" s="597"/>
      <c r="V17" s="597"/>
      <c r="W17" s="598"/>
      <c r="X17" s="604"/>
      <c r="Y17" s="605"/>
      <c r="Z17" s="605"/>
      <c r="AA17" s="606"/>
      <c r="AB17" s="604"/>
      <c r="AC17" s="605"/>
      <c r="AD17" s="605"/>
      <c r="AE17" s="606"/>
      <c r="AF17" s="71"/>
    </row>
    <row r="18" spans="1:32" ht="21" customHeight="1">
      <c r="A18" s="254">
        <v>10</v>
      </c>
      <c r="B18" s="586"/>
      <c r="C18" s="438"/>
      <c r="D18" s="438"/>
      <c r="E18" s="587"/>
      <c r="F18" s="586"/>
      <c r="G18" s="438"/>
      <c r="H18" s="438"/>
      <c r="I18" s="438"/>
      <c r="J18" s="587"/>
      <c r="K18" s="588"/>
      <c r="L18" s="589"/>
      <c r="M18" s="596"/>
      <c r="N18" s="597"/>
      <c r="O18" s="597"/>
      <c r="P18" s="597"/>
      <c r="Q18" s="598"/>
      <c r="R18" s="596"/>
      <c r="S18" s="597"/>
      <c r="T18" s="597"/>
      <c r="U18" s="597"/>
      <c r="V18" s="597"/>
      <c r="W18" s="598"/>
      <c r="X18" s="604"/>
      <c r="Y18" s="605"/>
      <c r="Z18" s="605"/>
      <c r="AA18" s="606"/>
      <c r="AB18" s="604"/>
      <c r="AC18" s="605"/>
      <c r="AD18" s="605"/>
      <c r="AE18" s="606"/>
      <c r="AF18" s="71"/>
    </row>
    <row r="19" spans="1:32" ht="21" customHeight="1">
      <c r="A19" s="254">
        <v>11</v>
      </c>
      <c r="B19" s="586"/>
      <c r="C19" s="438"/>
      <c r="D19" s="438"/>
      <c r="E19" s="587"/>
      <c r="F19" s="586"/>
      <c r="G19" s="438"/>
      <c r="H19" s="438"/>
      <c r="I19" s="438"/>
      <c r="J19" s="587"/>
      <c r="K19" s="588"/>
      <c r="L19" s="589"/>
      <c r="M19" s="596"/>
      <c r="N19" s="597"/>
      <c r="O19" s="597"/>
      <c r="P19" s="597"/>
      <c r="Q19" s="598"/>
      <c r="R19" s="596"/>
      <c r="S19" s="597"/>
      <c r="T19" s="597"/>
      <c r="U19" s="597"/>
      <c r="V19" s="597"/>
      <c r="W19" s="598"/>
      <c r="X19" s="604"/>
      <c r="Y19" s="605"/>
      <c r="Z19" s="605"/>
      <c r="AA19" s="606"/>
      <c r="AB19" s="604"/>
      <c r="AC19" s="605"/>
      <c r="AD19" s="605"/>
      <c r="AE19" s="606"/>
      <c r="AF19" s="71"/>
    </row>
    <row r="20" spans="1:32" ht="21" customHeight="1">
      <c r="A20" s="254">
        <v>12</v>
      </c>
      <c r="B20" s="586"/>
      <c r="C20" s="438"/>
      <c r="D20" s="438"/>
      <c r="E20" s="587"/>
      <c r="F20" s="586"/>
      <c r="G20" s="438"/>
      <c r="H20" s="438"/>
      <c r="I20" s="438"/>
      <c r="J20" s="587"/>
      <c r="K20" s="588"/>
      <c r="L20" s="589"/>
      <c r="M20" s="596"/>
      <c r="N20" s="597"/>
      <c r="O20" s="597"/>
      <c r="P20" s="597"/>
      <c r="Q20" s="598"/>
      <c r="R20" s="596"/>
      <c r="S20" s="597"/>
      <c r="T20" s="597"/>
      <c r="U20" s="597"/>
      <c r="V20" s="597"/>
      <c r="W20" s="598"/>
      <c r="X20" s="604"/>
      <c r="Y20" s="605"/>
      <c r="Z20" s="605"/>
      <c r="AA20" s="606"/>
      <c r="AB20" s="604"/>
      <c r="AC20" s="605"/>
      <c r="AD20" s="605"/>
      <c r="AE20" s="606"/>
      <c r="AF20" s="71"/>
    </row>
    <row r="21" spans="1:32" ht="21" customHeight="1">
      <c r="A21" s="254">
        <v>13</v>
      </c>
      <c r="B21" s="586"/>
      <c r="C21" s="438"/>
      <c r="D21" s="438"/>
      <c r="E21" s="587"/>
      <c r="F21" s="586"/>
      <c r="G21" s="438"/>
      <c r="H21" s="438"/>
      <c r="I21" s="438"/>
      <c r="J21" s="587"/>
      <c r="K21" s="588"/>
      <c r="L21" s="589"/>
      <c r="M21" s="596"/>
      <c r="N21" s="597"/>
      <c r="O21" s="597"/>
      <c r="P21" s="597"/>
      <c r="Q21" s="598"/>
      <c r="R21" s="596"/>
      <c r="S21" s="597"/>
      <c r="T21" s="597"/>
      <c r="U21" s="597"/>
      <c r="V21" s="597"/>
      <c r="W21" s="598"/>
      <c r="X21" s="604"/>
      <c r="Y21" s="605"/>
      <c r="Z21" s="605"/>
      <c r="AA21" s="606"/>
      <c r="AB21" s="604"/>
      <c r="AC21" s="605"/>
      <c r="AD21" s="605"/>
      <c r="AE21" s="606"/>
      <c r="AF21" s="71"/>
    </row>
    <row r="22" spans="1:32" ht="21" customHeight="1">
      <c r="A22" s="254">
        <v>14</v>
      </c>
      <c r="B22" s="586"/>
      <c r="C22" s="438"/>
      <c r="D22" s="438"/>
      <c r="E22" s="587"/>
      <c r="F22" s="586"/>
      <c r="G22" s="438"/>
      <c r="H22" s="438"/>
      <c r="I22" s="438"/>
      <c r="J22" s="587"/>
      <c r="K22" s="588"/>
      <c r="L22" s="589"/>
      <c r="M22" s="596"/>
      <c r="N22" s="597"/>
      <c r="O22" s="597"/>
      <c r="P22" s="597"/>
      <c r="Q22" s="598"/>
      <c r="R22" s="596"/>
      <c r="S22" s="597"/>
      <c r="T22" s="597"/>
      <c r="U22" s="597"/>
      <c r="V22" s="597"/>
      <c r="W22" s="598"/>
      <c r="X22" s="604"/>
      <c r="Y22" s="605"/>
      <c r="Z22" s="605"/>
      <c r="AA22" s="606"/>
      <c r="AB22" s="604"/>
      <c r="AC22" s="605"/>
      <c r="AD22" s="605"/>
      <c r="AE22" s="606"/>
      <c r="AF22" s="71"/>
    </row>
    <row r="23" spans="1:32" ht="21" customHeight="1">
      <c r="A23" s="254">
        <v>15</v>
      </c>
      <c r="B23" s="586"/>
      <c r="C23" s="438"/>
      <c r="D23" s="438"/>
      <c r="E23" s="587"/>
      <c r="F23" s="586"/>
      <c r="G23" s="438"/>
      <c r="H23" s="438"/>
      <c r="I23" s="438"/>
      <c r="J23" s="587"/>
      <c r="K23" s="588"/>
      <c r="L23" s="589"/>
      <c r="M23" s="596"/>
      <c r="N23" s="597"/>
      <c r="O23" s="597"/>
      <c r="P23" s="597"/>
      <c r="Q23" s="598"/>
      <c r="R23" s="596"/>
      <c r="S23" s="597"/>
      <c r="T23" s="597"/>
      <c r="U23" s="597"/>
      <c r="V23" s="597"/>
      <c r="W23" s="598"/>
      <c r="X23" s="604"/>
      <c r="Y23" s="605"/>
      <c r="Z23" s="605"/>
      <c r="AA23" s="606"/>
      <c r="AB23" s="604"/>
      <c r="AC23" s="605"/>
      <c r="AD23" s="605"/>
      <c r="AE23" s="606"/>
      <c r="AF23" s="71"/>
    </row>
    <row r="24" spans="1:32" ht="21" customHeight="1">
      <c r="A24" s="255"/>
      <c r="B24" s="607" t="s">
        <v>240</v>
      </c>
      <c r="C24" s="608"/>
      <c r="D24" s="608"/>
      <c r="E24" s="608"/>
      <c r="F24" s="608"/>
      <c r="G24" s="608"/>
      <c r="H24" s="608"/>
      <c r="I24" s="608"/>
      <c r="J24" s="608"/>
      <c r="K24" s="608"/>
      <c r="L24" s="608"/>
      <c r="M24" s="608"/>
      <c r="N24" s="256"/>
      <c r="O24" s="256"/>
      <c r="P24" s="256"/>
      <c r="Q24" s="256"/>
      <c r="R24" s="609">
        <f t="shared" ref="R24" si="0">SUM(R9:W23)</f>
        <v>0</v>
      </c>
      <c r="S24" s="610"/>
      <c r="T24" s="610"/>
      <c r="U24" s="610"/>
      <c r="V24" s="610"/>
      <c r="W24" s="611"/>
      <c r="X24" s="934"/>
      <c r="Y24" s="935"/>
      <c r="Z24" s="935"/>
      <c r="AA24" s="935"/>
      <c r="AB24" s="935"/>
      <c r="AC24" s="935"/>
      <c r="AD24" s="935"/>
      <c r="AE24" s="935"/>
      <c r="AF24" s="936"/>
    </row>
  </sheetData>
  <sheetProtection algorithmName="SHA-512" hashValue="eVnHkIn6DVNC4jQdWBPKXzw65X8NRqrCKM3THNobGeHmuhSBsl7WwF+0E86LEf1dcwH2BvYzljod3KHwWfWq/A==" saltValue="69enubF7CtNmq54e9kAj5Q==" spinCount="100000" sheet="1" objects="1" scenarios="1"/>
  <dataConsolidate/>
  <mergeCells count="120">
    <mergeCell ref="AB16:AE16"/>
    <mergeCell ref="AB17:AE17"/>
    <mergeCell ref="AB18:AE18"/>
    <mergeCell ref="AB19:AE19"/>
    <mergeCell ref="AF7:AF8"/>
    <mergeCell ref="B24:M24"/>
    <mergeCell ref="X24:AF24"/>
    <mergeCell ref="B22:E22"/>
    <mergeCell ref="B23:E23"/>
    <mergeCell ref="B17:E17"/>
    <mergeCell ref="B18:E18"/>
    <mergeCell ref="R24:W24"/>
    <mergeCell ref="X15:AA15"/>
    <mergeCell ref="X16:AA16"/>
    <mergeCell ref="X17:AA17"/>
    <mergeCell ref="X18:AA18"/>
    <mergeCell ref="X19:AA19"/>
    <mergeCell ref="X20:AA20"/>
    <mergeCell ref="K20:L20"/>
    <mergeCell ref="K21:L21"/>
    <mergeCell ref="M23:Q23"/>
    <mergeCell ref="R7:W8"/>
    <mergeCell ref="R9:W9"/>
    <mergeCell ref="R10:W10"/>
    <mergeCell ref="X3:AA3"/>
    <mergeCell ref="AB20:AE20"/>
    <mergeCell ref="AB21:AE21"/>
    <mergeCell ref="AB22:AE22"/>
    <mergeCell ref="AB23:AE23"/>
    <mergeCell ref="AB3:AF3"/>
    <mergeCell ref="X21:AA21"/>
    <mergeCell ref="X22:AA22"/>
    <mergeCell ref="X23:AA23"/>
    <mergeCell ref="X7:AA8"/>
    <mergeCell ref="AB7:AE8"/>
    <mergeCell ref="AB9:AE9"/>
    <mergeCell ref="AB10:AE10"/>
    <mergeCell ref="AB11:AE11"/>
    <mergeCell ref="AB12:AE12"/>
    <mergeCell ref="AB13:AE13"/>
    <mergeCell ref="AB14:AE14"/>
    <mergeCell ref="AB15:AE15"/>
    <mergeCell ref="X9:AA9"/>
    <mergeCell ref="X10:AA10"/>
    <mergeCell ref="X11:AA11"/>
    <mergeCell ref="X12:AA12"/>
    <mergeCell ref="X13:AA13"/>
    <mergeCell ref="X14:AA14"/>
    <mergeCell ref="R11:W11"/>
    <mergeCell ref="R12:W12"/>
    <mergeCell ref="R13:W13"/>
    <mergeCell ref="R14:W14"/>
    <mergeCell ref="R15:W15"/>
    <mergeCell ref="R16:W16"/>
    <mergeCell ref="R17:W17"/>
    <mergeCell ref="R18:W18"/>
    <mergeCell ref="R19:W19"/>
    <mergeCell ref="R20:W20"/>
    <mergeCell ref="R21:W21"/>
    <mergeCell ref="R22:W22"/>
    <mergeCell ref="M18:Q18"/>
    <mergeCell ref="M22:Q22"/>
    <mergeCell ref="M13:Q13"/>
    <mergeCell ref="M14:Q14"/>
    <mergeCell ref="M15:Q15"/>
    <mergeCell ref="R23:W23"/>
    <mergeCell ref="M16:Q16"/>
    <mergeCell ref="M17:Q17"/>
    <mergeCell ref="M19:Q19"/>
    <mergeCell ref="M20:Q20"/>
    <mergeCell ref="M21:Q21"/>
    <mergeCell ref="M7:Q8"/>
    <mergeCell ref="M9:Q9"/>
    <mergeCell ref="M10:Q10"/>
    <mergeCell ref="M11:Q11"/>
    <mergeCell ref="M12:Q12"/>
    <mergeCell ref="A7:A8"/>
    <mergeCell ref="A4:B4"/>
    <mergeCell ref="B7:E8"/>
    <mergeCell ref="F14:J14"/>
    <mergeCell ref="F15:J15"/>
    <mergeCell ref="F16:J16"/>
    <mergeCell ref="F9:J9"/>
    <mergeCell ref="F10:J10"/>
    <mergeCell ref="F11:J11"/>
    <mergeCell ref="F7:J8"/>
    <mergeCell ref="B9:E9"/>
    <mergeCell ref="B10:E10"/>
    <mergeCell ref="B11:E11"/>
    <mergeCell ref="B12:E12"/>
    <mergeCell ref="B13:E13"/>
    <mergeCell ref="B14:E14"/>
    <mergeCell ref="B15:E15"/>
    <mergeCell ref="B16:E16"/>
    <mergeCell ref="F12:J12"/>
    <mergeCell ref="F13:J13"/>
    <mergeCell ref="B19:E19"/>
    <mergeCell ref="B20:E20"/>
    <mergeCell ref="B21:E21"/>
    <mergeCell ref="K22:L22"/>
    <mergeCell ref="K23:L23"/>
    <mergeCell ref="K7:L8"/>
    <mergeCell ref="F22:J22"/>
    <mergeCell ref="F23:J23"/>
    <mergeCell ref="K9:L9"/>
    <mergeCell ref="K10:L10"/>
    <mergeCell ref="K11:L11"/>
    <mergeCell ref="K12:L12"/>
    <mergeCell ref="K13:L13"/>
    <mergeCell ref="K14:L14"/>
    <mergeCell ref="K15:L15"/>
    <mergeCell ref="K16:L16"/>
    <mergeCell ref="K17:L17"/>
    <mergeCell ref="K18:L18"/>
    <mergeCell ref="K19:L19"/>
    <mergeCell ref="F17:J17"/>
    <mergeCell ref="F18:J18"/>
    <mergeCell ref="F19:J19"/>
    <mergeCell ref="F20:J20"/>
    <mergeCell ref="F21:J21"/>
  </mergeCells>
  <phoneticPr fontId="2"/>
  <dataValidations xWindow="635" yWindow="656" count="5">
    <dataValidation type="list" allowBlank="1" showInputMessage="1" showErrorMessage="1" sqref="AF9:AF23" xr:uid="{00000000-0002-0000-0700-000000000000}">
      <formula1>"　,○"</formula1>
    </dataValidation>
    <dataValidation imeMode="disabled" allowBlank="1" showInputMessage="1" showErrorMessage="1" sqref="R9:R23" xr:uid="{00000000-0002-0000-0700-000001000000}"/>
    <dataValidation imeMode="disabled" allowBlank="1" showInputMessage="1" showErrorMessage="1" prompt="数字で入力してください。" sqref="M9:M23" xr:uid="{00000000-0002-0000-0700-000002000000}"/>
    <dataValidation type="list" allowBlank="1" showInputMessage="1" showErrorMessage="1" sqref="B9:B23" xr:uid="{00000000-0002-0000-0700-000003000000}">
      <formula1>"　,土地,建物,建物附属設備,機械・装置,器具・備品,構築物"</formula1>
    </dataValidation>
    <dataValidation allowBlank="1" showInputMessage="1" showErrorMessage="1" prompt="1棟、1台、一式など単位を含めて記載してください。" sqref="K9:L23" xr:uid="{00000000-0002-0000-0700-000004000000}"/>
  </dataValidations>
  <printOptions horizontalCentered="1"/>
  <pageMargins left="0.70866141732283472" right="0.55118110236220474" top="0.74803149606299213" bottom="0.74803149606299213" header="0.31496062992125984" footer="0.31496062992125984"/>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V115"/>
  <sheetViews>
    <sheetView showGridLines="0" view="pageBreakPreview" zoomScale="115" zoomScaleNormal="100" zoomScaleSheetLayoutView="115" workbookViewId="0">
      <pane ySplit="2" topLeftCell="A3" activePane="bottomLeft" state="frozen"/>
      <selection pane="bottomLeft"/>
    </sheetView>
  </sheetViews>
  <sheetFormatPr defaultColWidth="10" defaultRowHeight="13.15"/>
  <cols>
    <col min="1" max="7" width="5.5703125" style="87" customWidth="1"/>
    <col min="8" max="8" width="1" style="87" customWidth="1"/>
    <col min="9" max="9" width="10.28515625" style="87" customWidth="1"/>
    <col min="10" max="20" width="11.28515625" style="87" customWidth="1"/>
    <col min="21" max="21" width="1.5703125" style="87" customWidth="1"/>
    <col min="22" max="16384" width="10" style="87"/>
  </cols>
  <sheetData>
    <row r="1" spans="1:22" s="83" customFormat="1" ht="30.6" customHeight="1">
      <c r="A1" s="79"/>
      <c r="B1" s="79"/>
      <c r="C1" s="80" t="str">
        <f>IF(G3="","このシートを記載し提出してください。",G3)</f>
        <v>このシートを記載し提出してください。</v>
      </c>
      <c r="D1" s="79"/>
      <c r="E1" s="79"/>
      <c r="F1" s="81"/>
      <c r="G1" s="82"/>
      <c r="J1" s="84"/>
    </row>
    <row r="2" spans="1:22" s="83" customFormat="1" ht="15" customHeight="1">
      <c r="A2" s="79"/>
    </row>
    <row r="3" spans="1:22" ht="18" customHeight="1">
      <c r="A3" s="85" t="s">
        <v>241</v>
      </c>
      <c r="B3" s="85"/>
      <c r="C3" s="85"/>
      <c r="D3" s="85"/>
      <c r="E3" s="85"/>
      <c r="F3" s="85"/>
      <c r="G3" s="720" t="str">
        <f>IF(はじめに!$F$4="","",IF(OR('別紙１（基本）'!$AL$22&lt;&gt;"o",'別紙１（基本）'!AL19="-"),"※先に別紙１（基本）シートを記載してください。",IF('別紙１（基本）'!AL23&lt;&gt;1,"※このシートには記載不要です。","")))</f>
        <v/>
      </c>
      <c r="H3" s="720"/>
      <c r="I3" s="720"/>
      <c r="J3" s="720"/>
      <c r="K3" s="720"/>
      <c r="L3" s="720"/>
      <c r="M3" s="720"/>
      <c r="N3" s="720"/>
      <c r="O3" s="720"/>
      <c r="P3" s="720"/>
      <c r="Q3" s="720"/>
      <c r="R3" s="86" t="s">
        <v>115</v>
      </c>
      <c r="S3" s="601" t="str">
        <f>'別紙１（基本）'!$AB$5&amp;""</f>
        <v/>
      </c>
      <c r="T3" s="602"/>
      <c r="U3" s="603"/>
    </row>
    <row r="4" spans="1:22" ht="9" customHeight="1">
      <c r="A4" s="88"/>
      <c r="B4" s="85"/>
      <c r="C4" s="85"/>
      <c r="D4" s="85"/>
      <c r="E4" s="85"/>
      <c r="F4" s="85"/>
      <c r="G4" s="720"/>
      <c r="H4" s="720"/>
      <c r="I4" s="720"/>
      <c r="J4" s="720"/>
      <c r="K4" s="720"/>
      <c r="L4" s="720"/>
      <c r="M4" s="720"/>
      <c r="N4" s="720"/>
      <c r="O4" s="720"/>
      <c r="P4" s="720"/>
      <c r="Q4" s="720"/>
      <c r="R4" s="85"/>
      <c r="S4" s="89"/>
      <c r="T4" s="89"/>
      <c r="U4" s="89"/>
    </row>
    <row r="5" spans="1:22" ht="16.350000000000001" customHeight="1">
      <c r="A5" s="90" t="s">
        <v>242</v>
      </c>
      <c r="B5" s="85"/>
      <c r="C5" s="85"/>
      <c r="D5" s="85"/>
      <c r="E5" s="85"/>
      <c r="F5" s="85"/>
      <c r="G5" s="85"/>
      <c r="H5" s="85"/>
      <c r="I5" s="85"/>
      <c r="J5" s="85"/>
      <c r="K5" s="85"/>
      <c r="L5" s="85"/>
      <c r="M5" s="85"/>
      <c r="N5" s="91"/>
      <c r="O5" s="91"/>
      <c r="P5" s="91"/>
      <c r="Q5" s="91"/>
      <c r="R5" s="91"/>
      <c r="S5" s="91"/>
      <c r="T5" s="91"/>
      <c r="U5" s="85"/>
    </row>
    <row r="6" spans="1:22" ht="13.35" customHeight="1">
      <c r="A6" s="85"/>
      <c r="B6" s="85"/>
      <c r="C6" s="85"/>
      <c r="D6" s="85"/>
      <c r="E6" s="85"/>
      <c r="F6" s="85"/>
      <c r="G6" s="85"/>
      <c r="H6" s="85"/>
      <c r="I6" s="85"/>
      <c r="J6" s="85"/>
      <c r="K6" s="85"/>
      <c r="L6" s="92"/>
      <c r="M6" s="91"/>
      <c r="N6" s="91"/>
      <c r="O6" s="91"/>
      <c r="P6" s="91"/>
      <c r="Q6" s="91"/>
      <c r="R6" s="91"/>
      <c r="S6" s="91"/>
      <c r="T6" s="91"/>
      <c r="U6" s="85"/>
    </row>
    <row r="7" spans="1:22" s="96" customFormat="1" ht="21.75" customHeight="1">
      <c r="A7" s="93" t="s">
        <v>243</v>
      </c>
      <c r="B7" s="94"/>
      <c r="C7" s="94"/>
      <c r="D7" s="94"/>
      <c r="E7" s="94"/>
      <c r="F7" s="94"/>
      <c r="G7" s="95"/>
      <c r="H7" s="95"/>
      <c r="I7" s="95"/>
      <c r="J7" s="95"/>
      <c r="K7" s="95"/>
      <c r="L7" s="95"/>
      <c r="M7" s="95"/>
      <c r="N7" s="95"/>
      <c r="O7" s="95"/>
      <c r="P7" s="95"/>
      <c r="Q7" s="95"/>
      <c r="R7" s="95"/>
      <c r="S7" s="95"/>
      <c r="T7" s="95"/>
      <c r="U7" s="95"/>
    </row>
    <row r="8" spans="1:22" ht="27" customHeight="1">
      <c r="A8" s="937" t="s">
        <v>244</v>
      </c>
      <c r="B8" s="938"/>
      <c r="C8" s="938"/>
      <c r="D8" s="938"/>
      <c r="E8" s="938"/>
      <c r="F8" s="939"/>
      <c r="G8" s="10"/>
      <c r="H8" s="97"/>
      <c r="I8" s="940" t="str">
        <f>IFERROR(〔公表時は非表示〕貼付シート!C9,"")&amp;"を実施する事業所（原則）"</f>
        <v>＿＿＿＿措置を実施する事業所（原則）</v>
      </c>
      <c r="J8" s="940"/>
      <c r="K8" s="940"/>
      <c r="L8" s="940"/>
      <c r="M8" s="940"/>
      <c r="N8" s="940"/>
      <c r="O8" s="940"/>
      <c r="P8" s="940"/>
      <c r="Q8" s="940"/>
      <c r="R8" s="940"/>
      <c r="S8" s="940"/>
      <c r="T8" s="940"/>
      <c r="U8" s="98"/>
    </row>
    <row r="9" spans="1:22" ht="15" customHeight="1">
      <c r="A9" s="941"/>
      <c r="B9" s="942"/>
      <c r="C9" s="942"/>
      <c r="D9" s="942"/>
      <c r="E9" s="942"/>
      <c r="F9" s="943"/>
      <c r="G9" s="722"/>
      <c r="H9" s="99"/>
      <c r="I9" s="721" t="s">
        <v>245</v>
      </c>
      <c r="J9" s="721"/>
      <c r="K9" s="721"/>
      <c r="L9" s="721"/>
      <c r="M9" s="721"/>
      <c r="N9" s="721"/>
      <c r="O9" s="721"/>
      <c r="P9" s="721"/>
      <c r="Q9" s="721"/>
      <c r="R9" s="721"/>
      <c r="S9" s="721"/>
      <c r="T9" s="721"/>
      <c r="U9" s="100"/>
    </row>
    <row r="10" spans="1:22" ht="27" customHeight="1">
      <c r="A10" s="941"/>
      <c r="B10" s="942"/>
      <c r="C10" s="942"/>
      <c r="D10" s="942"/>
      <c r="E10" s="942"/>
      <c r="F10" s="943"/>
      <c r="G10" s="723"/>
      <c r="H10" s="85"/>
      <c r="I10" s="725" t="str">
        <f>"（本店又は主たる事務所が沖縄にあり、"&amp;IFERROR(〔公表時は非表示〕貼付シート!C9,"")&amp;"を実施する事業所の付加価値額を算出することが困難な場合に限ります。）"&amp;CHAR(10)&amp;"※こちらを選択する場合には以下に算出困難な理由を記載してください。"</f>
        <v>（本店又は主たる事務所が沖縄にあり、＿＿＿＿措置を実施する事業所の付加価値額を算出することが困難な場合に限ります。）
※こちらを選択する場合には以下に算出困難な理由を記載してください。</v>
      </c>
      <c r="J10" s="726"/>
      <c r="K10" s="726"/>
      <c r="L10" s="726"/>
      <c r="M10" s="726"/>
      <c r="N10" s="726"/>
      <c r="O10" s="726"/>
      <c r="P10" s="726"/>
      <c r="Q10" s="726"/>
      <c r="R10" s="726"/>
      <c r="S10" s="726"/>
      <c r="T10" s="726"/>
      <c r="U10" s="101"/>
    </row>
    <row r="11" spans="1:22" ht="6" customHeight="1">
      <c r="A11" s="941"/>
      <c r="B11" s="942"/>
      <c r="C11" s="942"/>
      <c r="D11" s="942"/>
      <c r="E11" s="942"/>
      <c r="F11" s="943"/>
      <c r="G11" s="723"/>
      <c r="H11" s="85"/>
      <c r="I11" s="944"/>
      <c r="J11" s="944"/>
      <c r="K11" s="944"/>
      <c r="L11" s="944"/>
      <c r="M11" s="944"/>
      <c r="N11" s="944"/>
      <c r="O11" s="944"/>
      <c r="P11" s="944"/>
      <c r="Q11" s="944"/>
      <c r="R11" s="944"/>
      <c r="S11" s="944"/>
      <c r="T11" s="944"/>
      <c r="U11" s="102"/>
    </row>
    <row r="12" spans="1:22">
      <c r="A12" s="941"/>
      <c r="B12" s="942"/>
      <c r="C12" s="942"/>
      <c r="D12" s="942"/>
      <c r="E12" s="942"/>
      <c r="F12" s="943"/>
      <c r="G12" s="723"/>
      <c r="H12" s="85"/>
      <c r="I12" s="85" t="str">
        <f>"（"&amp;IFERROR(〔公表時は非表示〕貼付シート!C9,"")&amp;"を実施する事業所の付加価値額が算出困難な理由）"</f>
        <v>（＿＿＿＿措置を実施する事業所の付加価値額が算出困難な理由）</v>
      </c>
      <c r="J12" s="85"/>
      <c r="K12" s="85"/>
      <c r="L12" s="85"/>
      <c r="M12" s="85"/>
      <c r="N12" s="85"/>
      <c r="O12" s="85"/>
      <c r="P12" s="85"/>
      <c r="Q12" s="85"/>
      <c r="R12" s="85"/>
      <c r="S12" s="85"/>
      <c r="T12" s="85"/>
      <c r="U12" s="102"/>
    </row>
    <row r="13" spans="1:22" ht="49.35" customHeight="1">
      <c r="A13" s="941"/>
      <c r="B13" s="942"/>
      <c r="C13" s="942"/>
      <c r="D13" s="942"/>
      <c r="E13" s="942"/>
      <c r="F13" s="943"/>
      <c r="G13" s="723"/>
      <c r="H13" s="85"/>
      <c r="I13" s="727"/>
      <c r="J13" s="728"/>
      <c r="K13" s="728"/>
      <c r="L13" s="728"/>
      <c r="M13" s="728"/>
      <c r="N13" s="728"/>
      <c r="O13" s="728"/>
      <c r="P13" s="728"/>
      <c r="Q13" s="728"/>
      <c r="R13" s="728"/>
      <c r="S13" s="728"/>
      <c r="T13" s="729"/>
      <c r="U13" s="102"/>
    </row>
    <row r="14" spans="1:22" ht="9.6" customHeight="1">
      <c r="A14" s="945"/>
      <c r="B14" s="946"/>
      <c r="C14" s="946"/>
      <c r="D14" s="946"/>
      <c r="E14" s="946"/>
      <c r="F14" s="947"/>
      <c r="G14" s="724"/>
      <c r="H14" s="103"/>
      <c r="I14" s="103"/>
      <c r="J14" s="103"/>
      <c r="K14" s="103"/>
      <c r="L14" s="103"/>
      <c r="M14" s="103"/>
      <c r="N14" s="103"/>
      <c r="O14" s="103"/>
      <c r="P14" s="103"/>
      <c r="Q14" s="103"/>
      <c r="R14" s="103"/>
      <c r="S14" s="103"/>
      <c r="T14" s="103"/>
      <c r="U14" s="104"/>
    </row>
    <row r="15" spans="1:22" ht="9.6" customHeight="1">
      <c r="A15" s="85"/>
      <c r="B15" s="85"/>
      <c r="C15" s="85"/>
      <c r="D15" s="85"/>
      <c r="E15" s="85"/>
      <c r="F15" s="85"/>
      <c r="G15" s="105"/>
      <c r="H15" s="85"/>
      <c r="I15" s="85"/>
      <c r="J15" s="85"/>
      <c r="K15" s="85"/>
      <c r="L15" s="85"/>
      <c r="M15" s="85"/>
      <c r="N15" s="85"/>
      <c r="O15" s="85"/>
      <c r="P15" s="85"/>
      <c r="Q15" s="85"/>
      <c r="R15" s="85"/>
      <c r="S15" s="85"/>
      <c r="T15" s="85"/>
      <c r="U15" s="85"/>
    </row>
    <row r="16" spans="1:22" ht="22.5" customHeight="1">
      <c r="A16" s="94" t="s">
        <v>246</v>
      </c>
      <c r="B16" s="85"/>
      <c r="C16" s="85"/>
      <c r="D16" s="85"/>
      <c r="E16" s="85"/>
      <c r="F16" s="85"/>
      <c r="G16" s="85"/>
      <c r="H16" s="85"/>
      <c r="I16" s="85"/>
      <c r="J16" s="85"/>
      <c r="K16" s="85"/>
      <c r="L16" s="85"/>
      <c r="M16" s="85"/>
      <c r="N16" s="85"/>
      <c r="O16" s="85"/>
      <c r="P16" s="85"/>
      <c r="Q16" s="85"/>
      <c r="R16" s="85"/>
      <c r="S16" s="106" t="s">
        <v>247</v>
      </c>
      <c r="T16" s="11"/>
      <c r="U16" s="95"/>
      <c r="V16" s="96"/>
    </row>
    <row r="17" spans="1:22" ht="22.5" hidden="1" customHeight="1">
      <c r="A17" s="94"/>
      <c r="B17" s="85"/>
      <c r="C17" s="85"/>
      <c r="D17" s="85"/>
      <c r="E17" s="85"/>
      <c r="F17" s="85"/>
      <c r="G17" s="85"/>
      <c r="H17" s="85"/>
      <c r="I17" s="85"/>
      <c r="J17" s="85"/>
      <c r="K17" s="85">
        <v>1</v>
      </c>
      <c r="L17" s="85">
        <v>2</v>
      </c>
      <c r="M17" s="85">
        <v>3</v>
      </c>
      <c r="N17" s="85">
        <v>4</v>
      </c>
      <c r="O17" s="85">
        <v>5</v>
      </c>
      <c r="P17" s="85">
        <v>6</v>
      </c>
      <c r="Q17" s="85">
        <v>7</v>
      </c>
      <c r="R17" s="85">
        <v>8</v>
      </c>
      <c r="S17" s="85">
        <v>9</v>
      </c>
      <c r="T17" s="85">
        <v>10</v>
      </c>
      <c r="U17" s="95"/>
      <c r="V17" s="96"/>
    </row>
    <row r="18" spans="1:22" s="111" customFormat="1" ht="36" customHeight="1">
      <c r="A18" s="94"/>
      <c r="B18" s="736"/>
      <c r="C18" s="737"/>
      <c r="D18" s="737"/>
      <c r="E18" s="737"/>
      <c r="F18" s="737"/>
      <c r="G18" s="737"/>
      <c r="H18" s="737"/>
      <c r="I18" s="738"/>
      <c r="J18" s="107" t="s">
        <v>248</v>
      </c>
      <c r="K18" s="108">
        <f>IF('別紙１（基本）'!$AL$22&lt;&gt;"o",K17,INDEX(〔公表時は非表示〕事業年度!$E$5:$E$21,〔公表時は非表示〕事業年度!$G$4+J17))</f>
        <v>1</v>
      </c>
      <c r="L18" s="109">
        <f>IF('別紙１（基本）'!$AL$22&lt;&gt;"o",L17,IF('（参考）事業年度'!$T$10&lt;&gt;"",INDEX('（参考）事業年度'!$W$10:$W$20,L17+1),INDEX(〔公表時は非表示〕事業年度!$E$5:$E$21,〔公表時は非表示〕事業年度!$G$4+K17)))</f>
        <v>2</v>
      </c>
      <c r="M18" s="109">
        <f>IF('別紙１（基本）'!$AL$22&lt;&gt;"o",M17,IF('（参考）事業年度'!$T$10&lt;&gt;"",INDEX('（参考）事業年度'!$W$10:$W$20,M17+1),INDEX(〔公表時は非表示〕事業年度!$E$5:$E$21,〔公表時は非表示〕事業年度!$G$4+L17)))</f>
        <v>3</v>
      </c>
      <c r="N18" s="109">
        <f>IF('別紙１（基本）'!$AL$22&lt;&gt;"o",N17,IF('（参考）事業年度'!$T$10&lt;&gt;"",INDEX('（参考）事業年度'!$W$10:$W$20,N17+1),INDEX(〔公表時は非表示〕事業年度!$E$5:$E$21,〔公表時は非表示〕事業年度!$G$4+M17)))</f>
        <v>4</v>
      </c>
      <c r="O18" s="109">
        <f>IF('別紙１（基本）'!$AL$22&lt;&gt;"o",O17,IF('（参考）事業年度'!$T$10&lt;&gt;"",INDEX('（参考）事業年度'!$W$10:$W$20,O17+1),INDEX(〔公表時は非表示〕事業年度!$E$5:$E$21,〔公表時は非表示〕事業年度!$G$4+N17)))</f>
        <v>5</v>
      </c>
      <c r="P18" s="109">
        <f>IF('別紙１（基本）'!$AL$22&lt;&gt;"o",P17,IF('（参考）事業年度'!$T$10&lt;&gt;"",INDEX('（参考）事業年度'!$W$10:$W$20,P17+1),INDEX(〔公表時は非表示〕事業年度!$E$5:$E$21,〔公表時は非表示〕事業年度!$G$4+O17)))</f>
        <v>6</v>
      </c>
      <c r="Q18" s="109">
        <f>IF('別紙１（基本）'!$AL$22&lt;&gt;"o",Q17,IF('（参考）事業年度'!$T$10&lt;&gt;"",INDEX('（参考）事業年度'!$W$10:$W$20,Q17+1),INDEX(〔公表時は非表示〕事業年度!$E$5:$E$21,〔公表時は非表示〕事業年度!$G$4+P17)))</f>
        <v>7</v>
      </c>
      <c r="R18" s="109">
        <f>IF('別紙１（基本）'!$AL$22&lt;&gt;"o",R17,IF('（参考）事業年度'!$T$10&lt;&gt;"",INDEX('（参考）事業年度'!$W$10:$W$20,R17+1),INDEX(〔公表時は非表示〕事業年度!$E$5:$E$21,〔公表時は非表示〕事業年度!$G$4+Q17)))</f>
        <v>8</v>
      </c>
      <c r="S18" s="109">
        <f>IF('別紙１（基本）'!$AL$22&lt;&gt;"o",S17,IF('（参考）事業年度'!$T$10&lt;&gt;"",INDEX('（参考）事業年度'!$W$10:$W$20,S17+1),INDEX(〔公表時は非表示〕事業年度!$E$5:$E$21,〔公表時は非表示〕事業年度!$G$4+R17)))</f>
        <v>9</v>
      </c>
      <c r="T18" s="110">
        <f>IF('別紙１（基本）'!$AL$22&lt;&gt;"o",T17,IF('（参考）事業年度'!$T$10&lt;&gt;"",INDEX('（参考）事業年度'!$W$10:$W$20,T17+1),INDEX(〔公表時は非表示〕事業年度!$E$5:$E$21,〔公表時は非表示〕事業年度!$G$4+S17)))</f>
        <v>10</v>
      </c>
      <c r="U18" s="95"/>
      <c r="V18" s="96"/>
    </row>
    <row r="19" spans="1:22" s="111" customFormat="1" ht="19.899999999999999" customHeight="1">
      <c r="A19" s="94"/>
      <c r="B19" s="739"/>
      <c r="C19" s="740"/>
      <c r="D19" s="740"/>
      <c r="E19" s="740"/>
      <c r="F19" s="740"/>
      <c r="G19" s="740"/>
      <c r="H19" s="740"/>
      <c r="I19" s="741"/>
      <c r="J19" s="112" t="str">
        <f>IF('（参考）事業年度'!T10&lt;&gt;"",'（参考）事業年度'!T10,IF('別紙１（基本）'!$AL$22&lt;&gt;"o","",IF('別紙１（基本）'!AL15=K19,"なし",'別紙１（基本）'!AL15)))</f>
        <v/>
      </c>
      <c r="K19" s="112" t="str">
        <f>IF('（参考）事業年度'!U11&lt;&gt;"",'（参考）事業年度'!T11,IF(OR('別紙１（基本）'!$AL$22&lt;&gt;"o",K18=""),"",'別紙１（基本）'!AL13))</f>
        <v/>
      </c>
      <c r="L19" s="113" t="str">
        <f>IF('（参考）事業年度'!U12&lt;&gt;"",'（参考）事業年度'!T12,IF(OR('別紙１（基本）'!$AL$22&lt;&gt;"o",L18=""),"",INDEX(〔公表時は非表示〕事業年度!$C$5:$C$21,〔公表時は非表示〕事業年度!$G$4+K17)))</f>
        <v/>
      </c>
      <c r="M19" s="113" t="str">
        <f>IF('（参考）事業年度'!U13&lt;&gt;"",'（参考）事業年度'!T13,IF(OR('別紙１（基本）'!$AL$22&lt;&gt;"o",M18=""),"",INDEX(〔公表時は非表示〕事業年度!$C$5:$C$21,〔公表時は非表示〕事業年度!$G$4+L17)))</f>
        <v/>
      </c>
      <c r="N19" s="113" t="str">
        <f>IF('（参考）事業年度'!U14&lt;&gt;"",'（参考）事業年度'!T14,IF(OR('別紙１（基本）'!$AL$22&lt;&gt;"o",N18=""),"",INDEX(〔公表時は非表示〕事業年度!$C$5:$C$21,〔公表時は非表示〕事業年度!$G$4+M17)))</f>
        <v/>
      </c>
      <c r="O19" s="113" t="str">
        <f>IF('（参考）事業年度'!U15&lt;&gt;"",'（参考）事業年度'!T15,IF(OR('別紙１（基本）'!$AL$22&lt;&gt;"o",O18=""),"",INDEX(〔公表時は非表示〕事業年度!$C$5:$C$21,〔公表時は非表示〕事業年度!$G$4+N17)))</f>
        <v/>
      </c>
      <c r="P19" s="113" t="str">
        <f>IF('（参考）事業年度'!U16&lt;&gt;"",'（参考）事業年度'!T16,IF(OR('別紙１（基本）'!$AL$22&lt;&gt;"o",P18=""),"",INDEX(〔公表時は非表示〕事業年度!$C$5:$C$21,〔公表時は非表示〕事業年度!$G$4+O17)))</f>
        <v/>
      </c>
      <c r="Q19" s="113" t="str">
        <f>IF('（参考）事業年度'!U17&lt;&gt;"",'（参考）事業年度'!T17,IF(OR('別紙１（基本）'!$AL$22&lt;&gt;"o",Q18=""),"",INDEX(〔公表時は非表示〕事業年度!$C$5:$C$21,〔公表時は非表示〕事業年度!$G$4+P17)))</f>
        <v/>
      </c>
      <c r="R19" s="113" t="str">
        <f>IF('（参考）事業年度'!U18&lt;&gt;"",'（参考）事業年度'!T18,IF(OR('別紙１（基本）'!$AL$22&lt;&gt;"o",R18=""),"",INDEX(〔公表時は非表示〕事業年度!$C$5:$C$21,〔公表時は非表示〕事業年度!$G$4+Q17)))</f>
        <v/>
      </c>
      <c r="S19" s="113" t="str">
        <f>IF('（参考）事業年度'!U19&lt;&gt;"",'（参考）事業年度'!T19,IF(OR('別紙１（基本）'!$AL$22&lt;&gt;"o",S18=""),"",INDEX(〔公表時は非表示〕事業年度!$C$5:$C$21,〔公表時は非表示〕事業年度!$G$4+R17)))</f>
        <v/>
      </c>
      <c r="T19" s="114" t="str">
        <f>IF('（参考）事業年度'!U20&lt;&gt;"",'（参考）事業年度'!T20,IF(OR('別紙１（基本）'!$AL$22&lt;&gt;"o",T18=""),"",INDEX(〔公表時は非表示〕事業年度!$C$5:$C$21,〔公表時は非表示〕事業年度!$G$4+S17)))</f>
        <v/>
      </c>
      <c r="U19" s="95"/>
      <c r="V19" s="96"/>
    </row>
    <row r="20" spans="1:22" s="111" customFormat="1" ht="19.899999999999999" customHeight="1">
      <c r="A20" s="94"/>
      <c r="B20" s="739"/>
      <c r="C20" s="740"/>
      <c r="D20" s="740"/>
      <c r="E20" s="740"/>
      <c r="F20" s="740"/>
      <c r="G20" s="740"/>
      <c r="H20" s="740"/>
      <c r="I20" s="741"/>
      <c r="J20" s="383" t="str">
        <f>IF(J19="", "", EOMONTH(J19, 11))</f>
        <v/>
      </c>
      <c r="K20" s="383" t="str">
        <f t="shared" ref="K20:O20" si="0">IF(K19="", "", EOMONTH(K19, 11))</f>
        <v/>
      </c>
      <c r="L20" s="384" t="str">
        <f t="shared" si="0"/>
        <v/>
      </c>
      <c r="M20" s="384" t="str">
        <f t="shared" si="0"/>
        <v/>
      </c>
      <c r="N20" s="384" t="str">
        <f t="shared" si="0"/>
        <v/>
      </c>
      <c r="O20" s="384" t="str">
        <f t="shared" si="0"/>
        <v/>
      </c>
      <c r="P20" s="379"/>
      <c r="Q20" s="379"/>
      <c r="R20" s="379"/>
      <c r="S20" s="379"/>
      <c r="T20" s="380"/>
      <c r="U20" s="95"/>
      <c r="V20" s="96"/>
    </row>
    <row r="21" spans="1:22">
      <c r="A21" s="94"/>
      <c r="B21" s="742"/>
      <c r="C21" s="743"/>
      <c r="D21" s="743"/>
      <c r="E21" s="743"/>
      <c r="F21" s="743"/>
      <c r="G21" s="743"/>
      <c r="H21" s="743"/>
      <c r="I21" s="744"/>
      <c r="J21" s="115" t="s">
        <v>249</v>
      </c>
      <c r="K21" s="116" t="str">
        <f>IF(K19="","",IF(K19&lt;'別紙１（基本）'!$AL$18,"実績","見込"))</f>
        <v/>
      </c>
      <c r="L21" s="117" t="str">
        <f>IF(L19="","",IF(L19&lt;'別紙１（基本）'!$AL$18,"実績","見込"))</f>
        <v/>
      </c>
      <c r="M21" s="117" t="str">
        <f>IF(M19="","",IF(M19&lt;'別紙１（基本）'!$AL$18,"実績","見込"))</f>
        <v/>
      </c>
      <c r="N21" s="117" t="str">
        <f>IF(N19="","",IF(N19&lt;'別紙１（基本）'!$AL$18,"実績","見込"))</f>
        <v/>
      </c>
      <c r="O21" s="117" t="str">
        <f>IF(O19="","",IF(O19&lt;'別紙１（基本）'!$AL$18,"実績","見込"))</f>
        <v/>
      </c>
      <c r="P21" s="117" t="str">
        <f>IF(P19="","",IF(P19&lt;'別紙１（基本）'!$AL$18,"実績","見込"))</f>
        <v/>
      </c>
      <c r="Q21" s="117" t="str">
        <f>IF(Q19="","",IF(Q19&lt;'別紙１（基本）'!$AL$18,"実績","見込"))</f>
        <v/>
      </c>
      <c r="R21" s="117" t="str">
        <f>IF(R19="","",IF(R19&lt;'別紙１（基本）'!$AL$18,"実績","見込"))</f>
        <v/>
      </c>
      <c r="S21" s="117" t="str">
        <f>IF(S19="","",IF(S19&lt;'別紙１（基本）'!$AL$18,"実績","見込"))</f>
        <v/>
      </c>
      <c r="T21" s="118" t="str">
        <f>IF(T19="","",IF(T19&lt;'別紙１（基本）'!$AL$18,"実績","見込"))</f>
        <v/>
      </c>
      <c r="U21" s="95"/>
      <c r="V21" s="96"/>
    </row>
    <row r="22" spans="1:22" s="111" customFormat="1" ht="24" customHeight="1">
      <c r="A22" s="94"/>
      <c r="B22" s="660" t="s">
        <v>250</v>
      </c>
      <c r="C22" s="661"/>
      <c r="D22" s="661"/>
      <c r="E22" s="661"/>
      <c r="F22" s="661"/>
      <c r="G22" s="661"/>
      <c r="H22" s="661"/>
      <c r="I22" s="675"/>
      <c r="J22" s="119" t="str">
        <f>IF(OR('別紙１（基本）'!$AL$22&lt;&gt;"o",J18=""),"",IF(J19="なし",0,DATEDIF(J19-DAY(J19)+1,K19-DAY(K19)+1,"M")))</f>
        <v/>
      </c>
      <c r="K22" s="119" t="str">
        <f>IF(OR('別紙１（基本）'!$AL$22&lt;&gt;"o",K18=""),"",DATEDIF(K19-DAY(K19)+1,L19-DAY(L19)+1,"M"))</f>
        <v/>
      </c>
      <c r="L22" s="120" t="str">
        <f>IF(L19="","",IF('（参考）事業年度'!U12&lt;&gt;"",'（参考）事業年度'!V12,〔公表時は非表示〕事業年度!$K$13))</f>
        <v/>
      </c>
      <c r="M22" s="120" t="str">
        <f>IF(M19="","",IF('（参考）事業年度'!U13&lt;&gt;"",'（参考）事業年度'!V13,〔公表時は非表示〕事業年度!$K$13))</f>
        <v/>
      </c>
      <c r="N22" s="120" t="str">
        <f>IF(N19="","",IF('（参考）事業年度'!U14&lt;&gt;"",'（参考）事業年度'!V14,〔公表時は非表示〕事業年度!$K$13))</f>
        <v/>
      </c>
      <c r="O22" s="120" t="str">
        <f>IF(O19="","",IF('（参考）事業年度'!U15&lt;&gt;"",'（参考）事業年度'!V15,〔公表時は非表示〕事業年度!$K$13))</f>
        <v/>
      </c>
      <c r="P22" s="120" t="str">
        <f>IF(P19="","",IF('（参考）事業年度'!U16&lt;&gt;"",'（参考）事業年度'!V16,〔公表時は非表示〕事業年度!$K$13))</f>
        <v/>
      </c>
      <c r="Q22" s="120" t="str">
        <f>IF(Q19="","",IF('（参考）事業年度'!U17&lt;&gt;"",'（参考）事業年度'!V17,〔公表時は非表示〕事業年度!$K$13))</f>
        <v/>
      </c>
      <c r="R22" s="120" t="str">
        <f>IF(R19="","",IF('（参考）事業年度'!U18&lt;&gt;"",'（参考）事業年度'!V18,〔公表時は非表示〕事業年度!$K$13))</f>
        <v/>
      </c>
      <c r="S22" s="120" t="str">
        <f>IF(S19="","",IF('（参考）事業年度'!U19&lt;&gt;"",'（参考）事業年度'!V19,〔公表時は非表示〕事業年度!$K$13))</f>
        <v/>
      </c>
      <c r="T22" s="121" t="str">
        <f>IF(T19="","",IF('（参考）事業年度'!U20&lt;&gt;"",'（参考）事業年度'!V20,〔公表時は非表示〕事業年度!$K$13))</f>
        <v/>
      </c>
      <c r="U22" s="95"/>
      <c r="V22" s="96"/>
    </row>
    <row r="23" spans="1:22" ht="24" customHeight="1">
      <c r="A23" s="94"/>
      <c r="B23" s="750" t="s">
        <v>251</v>
      </c>
      <c r="C23" s="751"/>
      <c r="D23" s="751"/>
      <c r="E23" s="751"/>
      <c r="F23" s="751"/>
      <c r="G23" s="751"/>
      <c r="H23" s="751"/>
      <c r="I23" s="752"/>
      <c r="J23" s="12"/>
      <c r="K23" s="12"/>
      <c r="L23" s="13"/>
      <c r="M23" s="13"/>
      <c r="N23" s="13"/>
      <c r="O23" s="13"/>
      <c r="P23" s="13"/>
      <c r="Q23" s="13"/>
      <c r="R23" s="13"/>
      <c r="S23" s="13"/>
      <c r="T23" s="14"/>
      <c r="U23" s="95"/>
      <c r="V23" s="96"/>
    </row>
    <row r="24" spans="1:22" ht="24" customHeight="1">
      <c r="A24" s="94"/>
      <c r="B24" s="748" t="s">
        <v>252</v>
      </c>
      <c r="C24" s="733" t="s">
        <v>253</v>
      </c>
      <c r="D24" s="734"/>
      <c r="E24" s="734"/>
      <c r="F24" s="734"/>
      <c r="G24" s="734"/>
      <c r="H24" s="734"/>
      <c r="I24" s="735"/>
      <c r="J24" s="15"/>
      <c r="K24" s="15"/>
      <c r="L24" s="16"/>
      <c r="M24" s="16"/>
      <c r="N24" s="16"/>
      <c r="O24" s="16"/>
      <c r="P24" s="16"/>
      <c r="Q24" s="16"/>
      <c r="R24" s="16"/>
      <c r="S24" s="16"/>
      <c r="T24" s="17"/>
      <c r="U24" s="95"/>
      <c r="V24" s="96"/>
    </row>
    <row r="25" spans="1:22" ht="24" customHeight="1">
      <c r="A25" s="94"/>
      <c r="B25" s="749"/>
      <c r="C25" s="733" t="s">
        <v>254</v>
      </c>
      <c r="D25" s="734"/>
      <c r="E25" s="734"/>
      <c r="F25" s="734"/>
      <c r="G25" s="734"/>
      <c r="H25" s="734"/>
      <c r="I25" s="735"/>
      <c r="J25" s="15"/>
      <c r="K25" s="15"/>
      <c r="L25" s="16"/>
      <c r="M25" s="16"/>
      <c r="N25" s="16"/>
      <c r="O25" s="16"/>
      <c r="P25" s="16"/>
      <c r="Q25" s="16"/>
      <c r="R25" s="16"/>
      <c r="S25" s="16"/>
      <c r="T25" s="17"/>
      <c r="U25" s="95"/>
      <c r="V25" s="96"/>
    </row>
    <row r="26" spans="1:22" ht="24" customHeight="1">
      <c r="A26" s="94"/>
      <c r="B26" s="663" t="s">
        <v>255</v>
      </c>
      <c r="C26" s="664"/>
      <c r="D26" s="664"/>
      <c r="E26" s="664"/>
      <c r="F26" s="664"/>
      <c r="G26" s="664"/>
      <c r="H26" s="664"/>
      <c r="I26" s="665"/>
      <c r="J26" s="15"/>
      <c r="K26" s="15"/>
      <c r="L26" s="16"/>
      <c r="M26" s="16"/>
      <c r="N26" s="16"/>
      <c r="O26" s="16"/>
      <c r="P26" s="16"/>
      <c r="Q26" s="16"/>
      <c r="R26" s="16"/>
      <c r="S26" s="16"/>
      <c r="T26" s="17"/>
      <c r="U26" s="95"/>
      <c r="V26" s="96"/>
    </row>
    <row r="27" spans="1:22" ht="24" customHeight="1" thickBot="1">
      <c r="A27" s="94"/>
      <c r="B27" s="663" t="s">
        <v>256</v>
      </c>
      <c r="C27" s="664"/>
      <c r="D27" s="664"/>
      <c r="E27" s="664"/>
      <c r="F27" s="664"/>
      <c r="G27" s="664"/>
      <c r="H27" s="664"/>
      <c r="I27" s="665"/>
      <c r="J27" s="18"/>
      <c r="K27" s="18"/>
      <c r="L27" s="19"/>
      <c r="M27" s="19"/>
      <c r="N27" s="19"/>
      <c r="O27" s="19"/>
      <c r="P27" s="19"/>
      <c r="Q27" s="19"/>
      <c r="R27" s="19"/>
      <c r="S27" s="19"/>
      <c r="T27" s="20"/>
      <c r="U27" s="95"/>
      <c r="V27" s="96"/>
    </row>
    <row r="28" spans="1:22" ht="27" hidden="1" customHeight="1" thickBot="1">
      <c r="A28" s="94"/>
      <c r="B28" s="745" t="s">
        <v>257</v>
      </c>
      <c r="C28" s="746"/>
      <c r="D28" s="746"/>
      <c r="E28" s="746"/>
      <c r="F28" s="746"/>
      <c r="G28" s="746"/>
      <c r="H28" s="746"/>
      <c r="I28" s="747"/>
      <c r="J28" s="122" t="e">
        <f>IF(J18="","",IF(J19="なし",1,MAX(1,(ROUNDDOWN(J23,0)-(ROUNDDOWN(J24,0)+ROUNDDOWN(J25,0))+ROUNDDOWN(J26,0)+ROUNDDOWN(J27,0))/J22*12)))</f>
        <v>#VALUE!</v>
      </c>
      <c r="K28" s="123" t="e">
        <f t="shared" ref="K28:T28" si="1">IF(K18="","",MAX(1,(ROUNDDOWN(K23,0)-(ROUNDDOWN(K24,0)+ROUNDDOWN(K25,0))+ROUNDDOWN(K26,0)+ROUNDDOWN(K27,0))/K22*12))</f>
        <v>#VALUE!</v>
      </c>
      <c r="L28" s="124" t="e">
        <f t="shared" si="1"/>
        <v>#VALUE!</v>
      </c>
      <c r="M28" s="124" t="e">
        <f t="shared" si="1"/>
        <v>#VALUE!</v>
      </c>
      <c r="N28" s="124" t="e">
        <f t="shared" si="1"/>
        <v>#VALUE!</v>
      </c>
      <c r="O28" s="124" t="e">
        <f t="shared" si="1"/>
        <v>#VALUE!</v>
      </c>
      <c r="P28" s="124" t="e">
        <f t="shared" si="1"/>
        <v>#VALUE!</v>
      </c>
      <c r="Q28" s="124" t="e">
        <f t="shared" si="1"/>
        <v>#VALUE!</v>
      </c>
      <c r="R28" s="124" t="e">
        <f t="shared" si="1"/>
        <v>#VALUE!</v>
      </c>
      <c r="S28" s="124" t="e">
        <f t="shared" si="1"/>
        <v>#VALUE!</v>
      </c>
      <c r="T28" s="125" t="e">
        <f t="shared" si="1"/>
        <v>#VALUE!</v>
      </c>
      <c r="U28" s="95"/>
      <c r="V28" s="96"/>
    </row>
    <row r="29" spans="1:22" ht="24" customHeight="1" thickBot="1">
      <c r="A29" s="94"/>
      <c r="B29" s="660" t="s">
        <v>257</v>
      </c>
      <c r="C29" s="661"/>
      <c r="D29" s="661"/>
      <c r="E29" s="661"/>
      <c r="F29" s="661"/>
      <c r="G29" s="661"/>
      <c r="H29" s="661"/>
      <c r="I29" s="662"/>
      <c r="J29" s="126" t="str">
        <f>IF('別紙１（基本）'!AL22&lt;&gt;"o","","(a)  "&amp;TEXT(J28,"#,##0"))</f>
        <v/>
      </c>
      <c r="K29" s="127" t="str">
        <f>IF('別紙１（基本）'!$AL$22&lt;&gt;"o","",IF(LEFT(K18,4)="措置終了","(B)  ",IF(LEFT(K18,4)="特別基準","(a')  ",""))&amp;TEXT(K28,"#,##0"))</f>
        <v/>
      </c>
      <c r="L29" s="128" t="str">
        <f>IF('別紙１（基本）'!$AL$22&lt;&gt;"o","",IF(LEFT(L18,4)="措置終了","(B)  ",IF(LEFT(L18,4)="特別基準","(a')  ",""))&amp;TEXT(L28,"#,##0"))</f>
        <v/>
      </c>
      <c r="M29" s="128" t="str">
        <f>IF('別紙１（基本）'!$AL$22&lt;&gt;"o","",IF(LEFT(M18,4)="措置終了","(B)  ",IF(LEFT(M18,4)="特別基準","(a')  ",""))&amp;TEXT(M28,"#,##0"))</f>
        <v/>
      </c>
      <c r="N29" s="128" t="str">
        <f>IF('別紙１（基本）'!$AL$22&lt;&gt;"o","",IF(LEFT(N18,4)="措置終了","(B)  ",IF(LEFT(N18,4)="特別基準","(a')  ",""))&amp;TEXT(N28,"#,##0"))</f>
        <v/>
      </c>
      <c r="O29" s="128" t="str">
        <f>IF('別紙１（基本）'!$AL$22&lt;&gt;"o","",IF(LEFT(O18,4)="措置終了","(B)  ",IF(LEFT(O18,4)="特別基準","(a')  ",""))&amp;TEXT(O28,"#,##0"))</f>
        <v/>
      </c>
      <c r="P29" s="128" t="str">
        <f>IF('別紙１（基本）'!$AL$22&lt;&gt;"o","",IF(LEFT(P18,4)="措置終了","(B)  ",IF(LEFT(P18,4)="特別基準","(a')  ",""))&amp;TEXT(P28,"#,##0"))</f>
        <v/>
      </c>
      <c r="Q29" s="128" t="str">
        <f>IF('別紙１（基本）'!$AL$22&lt;&gt;"o","",IF(LEFT(Q18,4)="措置終了","(B)  ",IF(LEFT(Q18,4)="特別基準","(a')  ",""))&amp;TEXT(Q28,"#,##0"))</f>
        <v/>
      </c>
      <c r="R29" s="128" t="str">
        <f>IF('別紙１（基本）'!$AL$22&lt;&gt;"o","",IF(LEFT(R18,4)="措置終了","(B)  ",IF(LEFT(R18,4)="特別基準","(a')  ",""))&amp;TEXT(R28,"#,##0"))</f>
        <v/>
      </c>
      <c r="S29" s="128" t="str">
        <f>IF('別紙１（基本）'!$AL$22&lt;&gt;"o","",IF(LEFT(S18,4)="措置終了","(B)  ",IF(LEFT(S18,4)="特別基準","(a')  ",""))&amp;TEXT(S28,"#,##0"))</f>
        <v/>
      </c>
      <c r="T29" s="129" t="str">
        <f>IF('別紙１（基本）'!$AL$22&lt;&gt;"o","",IF(LEFT(T18,4)="措置終了","(B)  ",IF(LEFT(T18,4)="特別基準","(a')  ",""))&amp;TEXT(T28,"#,##0"))</f>
        <v/>
      </c>
      <c r="U29" s="95"/>
      <c r="V29" s="96"/>
    </row>
    <row r="30" spans="1:22" ht="6" customHeight="1">
      <c r="A30" s="94"/>
      <c r="B30" s="94"/>
      <c r="C30" s="94"/>
      <c r="D30" s="94"/>
      <c r="E30" s="94"/>
      <c r="F30" s="94"/>
      <c r="G30" s="94"/>
      <c r="H30" s="94"/>
      <c r="I30" s="94"/>
      <c r="J30" s="94"/>
      <c r="K30" s="94"/>
      <c r="L30" s="94"/>
      <c r="M30" s="94"/>
      <c r="N30" s="94"/>
      <c r="O30" s="94"/>
      <c r="P30" s="94"/>
      <c r="Q30" s="94"/>
      <c r="R30" s="94"/>
      <c r="S30" s="94"/>
      <c r="T30" s="94"/>
      <c r="U30" s="94"/>
      <c r="V30" s="96"/>
    </row>
    <row r="31" spans="1:22" ht="42" customHeight="1">
      <c r="A31" s="94"/>
      <c r="B31" s="615" t="s">
        <v>258</v>
      </c>
      <c r="C31" s="661"/>
      <c r="D31" s="661"/>
      <c r="E31" s="661"/>
      <c r="F31" s="661"/>
      <c r="G31" s="661"/>
      <c r="H31" s="661"/>
      <c r="I31" s="675"/>
      <c r="J31" s="612"/>
      <c r="K31" s="613"/>
      <c r="L31" s="613"/>
      <c r="M31" s="613"/>
      <c r="N31" s="613"/>
      <c r="O31" s="613"/>
      <c r="P31" s="613"/>
      <c r="Q31" s="613"/>
      <c r="R31" s="613"/>
      <c r="S31" s="613"/>
      <c r="T31" s="614"/>
      <c r="U31" s="95"/>
      <c r="V31" s="96"/>
    </row>
    <row r="32" spans="1:22">
      <c r="A32" s="94"/>
      <c r="B32" s="130" t="s">
        <v>259</v>
      </c>
      <c r="C32" s="85"/>
      <c r="D32" s="85"/>
      <c r="E32" s="85"/>
      <c r="F32" s="85"/>
      <c r="G32" s="85"/>
      <c r="H32" s="85"/>
      <c r="I32" s="85"/>
      <c r="J32" s="85"/>
      <c r="K32" s="85"/>
      <c r="L32" s="85"/>
      <c r="M32" s="85"/>
      <c r="N32" s="85"/>
      <c r="O32" s="85"/>
      <c r="P32" s="85"/>
      <c r="Q32" s="85"/>
      <c r="R32" s="85"/>
      <c r="S32" s="85"/>
      <c r="T32" s="85"/>
      <c r="U32" s="95"/>
    </row>
    <row r="33" spans="1:22">
      <c r="A33" s="94"/>
      <c r="B33" s="85" t="s">
        <v>260</v>
      </c>
      <c r="C33" s="85"/>
      <c r="D33" s="85"/>
      <c r="E33" s="85"/>
      <c r="F33" s="85"/>
      <c r="G33" s="85"/>
      <c r="H33" s="85"/>
      <c r="I33" s="85"/>
      <c r="J33" s="85"/>
      <c r="K33" s="85"/>
      <c r="L33" s="85"/>
      <c r="M33" s="85"/>
      <c r="N33" s="85"/>
      <c r="O33" s="85"/>
      <c r="P33" s="85"/>
      <c r="Q33" s="85"/>
      <c r="R33" s="85"/>
      <c r="S33" s="85"/>
      <c r="T33" s="85"/>
      <c r="U33" s="95"/>
    </row>
    <row r="34" spans="1:22" ht="7.5" customHeight="1">
      <c r="A34" s="85"/>
      <c r="B34" s="85"/>
      <c r="C34" s="85"/>
      <c r="D34" s="85"/>
      <c r="E34" s="85"/>
      <c r="F34" s="85"/>
      <c r="G34" s="85"/>
      <c r="H34" s="85"/>
      <c r="I34" s="85"/>
      <c r="J34" s="85"/>
      <c r="K34" s="85"/>
      <c r="L34" s="85"/>
      <c r="M34" s="85"/>
      <c r="N34" s="85"/>
      <c r="O34" s="85"/>
      <c r="P34" s="85"/>
      <c r="Q34" s="85"/>
      <c r="R34" s="85"/>
      <c r="S34" s="85"/>
      <c r="T34" s="85"/>
      <c r="U34" s="95"/>
    </row>
    <row r="35" spans="1:22" ht="26.1" customHeight="1" thickBot="1">
      <c r="A35" s="95"/>
      <c r="B35" s="95"/>
      <c r="C35" s="948" t="s">
        <v>261</v>
      </c>
      <c r="D35" s="949"/>
      <c r="E35" s="949"/>
      <c r="F35" s="949"/>
      <c r="G35" s="949"/>
      <c r="H35" s="949"/>
      <c r="I35" s="950"/>
      <c r="J35" s="131" t="str">
        <f>IF('別紙１（基本）'!AL22&lt;&gt;"o","",J28)</f>
        <v/>
      </c>
      <c r="K35" s="95"/>
      <c r="L35" s="730" t="s">
        <v>262</v>
      </c>
      <c r="M35" s="731"/>
      <c r="N35" s="732"/>
      <c r="O35" s="132" t="str">
        <f>IF('別紙１（基本）'!AL22&lt;&gt;"o","",INDEX($K$28:$T$28,MATCH("措置終了*",$K$18:$T$18,0)))</f>
        <v/>
      </c>
      <c r="P35" s="105"/>
      <c r="Q35" s="937" t="str">
        <f>IFERROR(〔公表時は非表示〕貼付シート!C9,"")&amp;"の措置期間"</f>
        <v>＿＿＿＿措置の措置期間</v>
      </c>
      <c r="R35" s="938"/>
      <c r="S35" s="939"/>
      <c r="T35" s="133" t="str">
        <f>'別紙１（基本）'!Z26</f>
        <v>（　　　年間）</v>
      </c>
      <c r="U35" s="95"/>
    </row>
    <row r="36" spans="1:22" ht="26.1" customHeight="1" thickBot="1">
      <c r="A36" s="95"/>
      <c r="B36" s="95"/>
      <c r="C36" s="657" t="s">
        <v>263</v>
      </c>
      <c r="D36" s="658"/>
      <c r="E36" s="658"/>
      <c r="F36" s="658"/>
      <c r="G36" s="658"/>
      <c r="H36" s="658"/>
      <c r="I36" s="659"/>
      <c r="J36" s="131" t="str">
        <f>IF('別紙１（基本）'!AL22&lt;&gt;"o","",IF('別紙１（基本）'!$AL$21="特別確認申請",INDEX(K28:T28,MATCH("特別基準*",$K$18:$T$18,0)),0))</f>
        <v/>
      </c>
      <c r="K36" s="95"/>
      <c r="L36" s="951" t="s">
        <v>264</v>
      </c>
      <c r="M36" s="952"/>
      <c r="N36" s="953"/>
      <c r="O36" s="134" t="str">
        <f>IF('別紙１（基本）'!AL22&lt;&gt;"o","",IFERROR((O35-J37)/J37,"エラー"))</f>
        <v/>
      </c>
      <c r="P36" s="95"/>
      <c r="Q36" s="951" t="s">
        <v>265</v>
      </c>
      <c r="R36" s="952"/>
      <c r="S36" s="953"/>
      <c r="T36" s="135" t="str">
        <f>IF('別紙１（基本）'!AL22&lt;&gt;"o","",T35*0.015)</f>
        <v/>
      </c>
      <c r="U36" s="95"/>
    </row>
    <row r="37" spans="1:22" ht="6" customHeight="1" thickBot="1">
      <c r="A37" s="95"/>
      <c r="B37" s="95"/>
      <c r="C37" s="621" t="s">
        <v>266</v>
      </c>
      <c r="D37" s="621"/>
      <c r="E37" s="621"/>
      <c r="F37" s="621"/>
      <c r="G37" s="621"/>
      <c r="H37" s="621"/>
      <c r="I37" s="621"/>
      <c r="J37" s="620" t="str">
        <f>IF('別紙１（基本）'!AL22&lt;&gt;"o","",IF(J36="-",J35,MAX(J35:J36)))</f>
        <v/>
      </c>
      <c r="K37" s="95"/>
      <c r="L37" s="95"/>
      <c r="M37" s="95"/>
      <c r="N37" s="95"/>
      <c r="O37" s="95"/>
      <c r="P37" s="95"/>
      <c r="Q37" s="95"/>
      <c r="R37" s="95"/>
      <c r="S37" s="95"/>
      <c r="T37" s="95"/>
      <c r="U37" s="95"/>
    </row>
    <row r="38" spans="1:22" ht="19.899999999999999" customHeight="1">
      <c r="A38" s="95"/>
      <c r="B38" s="95"/>
      <c r="C38" s="621"/>
      <c r="D38" s="621"/>
      <c r="E38" s="621"/>
      <c r="F38" s="621"/>
      <c r="G38" s="621"/>
      <c r="H38" s="621"/>
      <c r="I38" s="621"/>
      <c r="J38" s="620"/>
      <c r="K38" s="95"/>
      <c r="L38" s="95"/>
      <c r="M38" s="95"/>
      <c r="N38" s="95"/>
      <c r="O38" s="95"/>
      <c r="P38" s="95"/>
      <c r="Q38" s="429" t="s">
        <v>267</v>
      </c>
      <c r="R38" s="626"/>
      <c r="S38" s="622" t="str">
        <f>IF(OR(O36="",O36="エラー"),O36,IF(O36&gt;=T36,"該当","該当せず"))</f>
        <v/>
      </c>
      <c r="T38" s="623"/>
      <c r="U38" s="95"/>
    </row>
    <row r="39" spans="1:22" ht="6" customHeight="1" thickBot="1">
      <c r="A39" s="95"/>
      <c r="B39" s="95"/>
      <c r="C39" s="95"/>
      <c r="D39" s="95"/>
      <c r="E39" s="95"/>
      <c r="F39" s="95"/>
      <c r="G39" s="95"/>
      <c r="H39" s="95"/>
      <c r="I39" s="95"/>
      <c r="J39" s="95"/>
      <c r="K39" s="95"/>
      <c r="L39" s="95"/>
      <c r="M39" s="95"/>
      <c r="N39" s="95"/>
      <c r="O39" s="95"/>
      <c r="P39" s="95"/>
      <c r="Q39" s="435"/>
      <c r="R39" s="627"/>
      <c r="S39" s="624"/>
      <c r="T39" s="625"/>
      <c r="U39" s="95"/>
    </row>
    <row r="40" spans="1:22">
      <c r="A40" s="136"/>
      <c r="B40" s="85"/>
      <c r="C40" s="85"/>
      <c r="D40" s="85"/>
      <c r="E40" s="85"/>
      <c r="F40" s="85"/>
      <c r="G40" s="85"/>
      <c r="H40" s="85"/>
      <c r="I40" s="85"/>
      <c r="J40" s="85"/>
      <c r="K40" s="137"/>
      <c r="L40" s="85"/>
      <c r="M40" s="85"/>
      <c r="N40" s="85"/>
      <c r="O40" s="85"/>
      <c r="P40" s="85"/>
      <c r="Q40" s="85"/>
      <c r="R40" s="85"/>
      <c r="S40" s="85"/>
      <c r="T40" s="85"/>
      <c r="U40" s="95"/>
    </row>
    <row r="41" spans="1:22" ht="20.25" customHeight="1">
      <c r="A41" s="93"/>
      <c r="B41" s="93" t="s">
        <v>268</v>
      </c>
      <c r="C41" s="85"/>
      <c r="D41" s="85"/>
      <c r="E41" s="85"/>
      <c r="F41" s="85"/>
      <c r="G41" s="85"/>
      <c r="H41" s="85"/>
      <c r="I41" s="85"/>
      <c r="J41" s="85"/>
      <c r="K41" s="85"/>
      <c r="L41" s="85"/>
      <c r="M41" s="85"/>
      <c r="N41" s="85"/>
      <c r="O41" s="85"/>
      <c r="P41" s="85"/>
      <c r="Q41" s="85"/>
      <c r="R41" s="85"/>
      <c r="S41" s="85"/>
      <c r="T41" s="85"/>
      <c r="U41" s="95"/>
    </row>
    <row r="42" spans="1:22" ht="20.25" customHeight="1">
      <c r="A42" s="85"/>
      <c r="B42" s="85" t="s">
        <v>269</v>
      </c>
      <c r="C42" s="85"/>
      <c r="D42" s="85"/>
      <c r="E42" s="85"/>
      <c r="F42" s="85"/>
      <c r="G42" s="85"/>
      <c r="H42" s="85"/>
      <c r="I42" s="85"/>
      <c r="J42" s="85"/>
      <c r="K42" s="85"/>
      <c r="L42" s="85"/>
      <c r="M42" s="85"/>
      <c r="N42" s="85"/>
      <c r="O42" s="85"/>
      <c r="P42" s="85"/>
      <c r="Q42" s="85"/>
      <c r="R42" s="85"/>
      <c r="S42" s="85"/>
      <c r="T42" s="85"/>
      <c r="U42" s="95"/>
    </row>
    <row r="43" spans="1:22" ht="20.25" customHeight="1">
      <c r="A43" s="85"/>
      <c r="B43" s="85" t="s">
        <v>270</v>
      </c>
      <c r="C43" s="85"/>
      <c r="D43" s="85"/>
      <c r="E43" s="85"/>
      <c r="F43" s="85"/>
      <c r="G43" s="85"/>
      <c r="H43" s="85"/>
      <c r="I43" s="85"/>
      <c r="J43" s="85"/>
      <c r="K43" s="85"/>
      <c r="L43" s="85"/>
      <c r="M43" s="85"/>
      <c r="N43" s="85"/>
      <c r="O43" s="85"/>
      <c r="P43" s="85"/>
      <c r="Q43" s="85"/>
      <c r="R43" s="85"/>
      <c r="S43" s="85"/>
      <c r="T43" s="85"/>
      <c r="U43" s="95"/>
    </row>
    <row r="44" spans="1:22" ht="20.25" customHeight="1">
      <c r="A44" s="85"/>
      <c r="B44" s="85" t="s">
        <v>271</v>
      </c>
      <c r="C44" s="85"/>
      <c r="D44" s="85"/>
      <c r="E44" s="85"/>
      <c r="F44" s="85"/>
      <c r="G44" s="85"/>
      <c r="H44" s="85"/>
      <c r="I44" s="85"/>
      <c r="J44" s="85"/>
      <c r="K44" s="85"/>
      <c r="L44" s="85"/>
      <c r="M44" s="85"/>
      <c r="N44" s="85"/>
      <c r="O44" s="85"/>
      <c r="P44" s="85"/>
      <c r="Q44" s="85"/>
      <c r="R44" s="85"/>
      <c r="S44" s="85"/>
      <c r="T44" s="85"/>
      <c r="U44" s="95"/>
    </row>
    <row r="45" spans="1:22" ht="20.25" customHeight="1">
      <c r="A45" s="138"/>
      <c r="B45" s="138" t="s">
        <v>272</v>
      </c>
      <c r="C45" s="85"/>
      <c r="D45" s="85"/>
      <c r="E45" s="85"/>
      <c r="F45" s="85"/>
      <c r="G45" s="85"/>
      <c r="H45" s="85"/>
      <c r="I45" s="85"/>
      <c r="J45" s="85"/>
      <c r="K45" s="85"/>
      <c r="L45" s="85"/>
      <c r="M45" s="85"/>
      <c r="N45" s="85"/>
      <c r="O45" s="85"/>
      <c r="P45" s="85"/>
      <c r="Q45" s="85"/>
      <c r="R45" s="85"/>
      <c r="S45" s="85"/>
      <c r="T45" s="85"/>
      <c r="U45" s="85"/>
    </row>
    <row r="46" spans="1:22" ht="20.25" customHeight="1">
      <c r="A46" s="138"/>
      <c r="B46" s="138" t="s">
        <v>273</v>
      </c>
      <c r="C46" s="85"/>
      <c r="D46" s="85"/>
      <c r="E46" s="85"/>
      <c r="F46" s="85"/>
      <c r="G46" s="85"/>
      <c r="H46" s="85"/>
      <c r="I46" s="85"/>
      <c r="J46" s="85"/>
      <c r="K46" s="85"/>
      <c r="L46" s="85"/>
      <c r="M46" s="85"/>
      <c r="N46" s="85"/>
      <c r="O46" s="85"/>
      <c r="P46" s="85"/>
      <c r="Q46" s="85"/>
      <c r="R46" s="85"/>
      <c r="S46" s="85"/>
      <c r="T46" s="85"/>
      <c r="U46" s="85"/>
    </row>
    <row r="47" spans="1:22" ht="20.25" customHeight="1">
      <c r="A47" s="85"/>
      <c r="B47" s="85" t="s">
        <v>274</v>
      </c>
      <c r="C47" s="85"/>
      <c r="D47" s="85"/>
      <c r="E47" s="85"/>
      <c r="F47" s="85"/>
      <c r="G47" s="85"/>
      <c r="H47" s="85"/>
      <c r="I47" s="85"/>
      <c r="J47" s="85"/>
      <c r="K47" s="85"/>
      <c r="L47" s="85"/>
      <c r="M47" s="85"/>
      <c r="N47" s="85"/>
      <c r="O47" s="85"/>
      <c r="P47" s="85"/>
      <c r="Q47" s="85"/>
      <c r="R47" s="85"/>
      <c r="S47" s="85"/>
      <c r="T47" s="85"/>
      <c r="U47" s="85"/>
    </row>
    <row r="48" spans="1:22" ht="29.25" customHeight="1">
      <c r="A48" s="139"/>
      <c r="B48" s="679" t="s">
        <v>275</v>
      </c>
      <c r="C48" s="679"/>
      <c r="D48" s="679"/>
      <c r="E48" s="679"/>
      <c r="F48" s="679"/>
      <c r="G48" s="679"/>
      <c r="H48" s="679"/>
      <c r="I48" s="679"/>
      <c r="J48" s="679"/>
      <c r="K48" s="679"/>
      <c r="L48" s="679"/>
      <c r="M48" s="679"/>
      <c r="N48" s="679"/>
      <c r="O48" s="679"/>
      <c r="P48" s="679"/>
      <c r="Q48" s="679"/>
      <c r="R48" s="679"/>
      <c r="S48" s="679"/>
      <c r="T48" s="679"/>
      <c r="U48" s="679"/>
      <c r="V48" s="140"/>
    </row>
    <row r="49" spans="1:22" ht="29.25" customHeight="1">
      <c r="A49" s="139"/>
      <c r="B49" s="679" t="s">
        <v>276</v>
      </c>
      <c r="C49" s="679"/>
      <c r="D49" s="679"/>
      <c r="E49" s="679"/>
      <c r="F49" s="679"/>
      <c r="G49" s="679"/>
      <c r="H49" s="679"/>
      <c r="I49" s="679"/>
      <c r="J49" s="679"/>
      <c r="K49" s="679"/>
      <c r="L49" s="679"/>
      <c r="M49" s="679"/>
      <c r="N49" s="679"/>
      <c r="O49" s="679"/>
      <c r="P49" s="679"/>
      <c r="Q49" s="679"/>
      <c r="R49" s="679"/>
      <c r="S49" s="679"/>
      <c r="T49" s="679"/>
      <c r="U49" s="679"/>
      <c r="V49" s="140"/>
    </row>
    <row r="50" spans="1:22" ht="20.25" customHeight="1">
      <c r="A50" s="85"/>
      <c r="B50" s="85" t="s">
        <v>277</v>
      </c>
      <c r="C50" s="85"/>
      <c r="D50" s="85"/>
      <c r="E50" s="85"/>
      <c r="F50" s="85"/>
      <c r="G50" s="85"/>
      <c r="H50" s="85"/>
      <c r="I50" s="85"/>
      <c r="J50" s="85"/>
      <c r="K50" s="85"/>
      <c r="L50" s="85"/>
      <c r="M50" s="85"/>
      <c r="N50" s="85"/>
      <c r="O50" s="85"/>
      <c r="P50" s="85"/>
      <c r="Q50" s="85"/>
      <c r="R50" s="85"/>
      <c r="S50" s="85"/>
      <c r="T50" s="85"/>
      <c r="U50" s="85"/>
    </row>
    <row r="51" spans="1:22" ht="20.25" customHeight="1">
      <c r="A51" s="139"/>
      <c r="B51" s="679" t="s">
        <v>278</v>
      </c>
      <c r="C51" s="679"/>
      <c r="D51" s="679"/>
      <c r="E51" s="679"/>
      <c r="F51" s="679"/>
      <c r="G51" s="679"/>
      <c r="H51" s="679"/>
      <c r="I51" s="679"/>
      <c r="J51" s="679"/>
      <c r="K51" s="679"/>
      <c r="L51" s="679"/>
      <c r="M51" s="679"/>
      <c r="N51" s="679"/>
      <c r="O51" s="679"/>
      <c r="P51" s="679"/>
      <c r="Q51" s="679"/>
      <c r="R51" s="679"/>
      <c r="S51" s="679"/>
      <c r="T51" s="679"/>
      <c r="U51" s="679"/>
      <c r="V51" s="140"/>
    </row>
    <row r="52" spans="1:22">
      <c r="A52" s="85"/>
      <c r="B52" s="85"/>
      <c r="C52" s="85"/>
      <c r="D52" s="85"/>
      <c r="E52" s="85"/>
      <c r="F52" s="85"/>
      <c r="G52" s="85"/>
      <c r="H52" s="85"/>
      <c r="I52" s="85"/>
      <c r="J52" s="85"/>
      <c r="K52" s="85"/>
      <c r="L52" s="85"/>
      <c r="M52" s="85"/>
      <c r="N52" s="85"/>
      <c r="O52" s="85"/>
      <c r="P52" s="85"/>
      <c r="Q52" s="85"/>
      <c r="R52" s="85"/>
      <c r="S52" s="85"/>
      <c r="T52" s="85"/>
      <c r="U52" s="85"/>
    </row>
    <row r="53" spans="1:22">
      <c r="A53" s="93" t="s">
        <v>279</v>
      </c>
      <c r="B53" s="85"/>
      <c r="C53" s="85"/>
      <c r="D53" s="85"/>
      <c r="E53" s="85"/>
      <c r="F53" s="85"/>
      <c r="G53" s="85"/>
      <c r="H53" s="85"/>
      <c r="I53" s="85"/>
      <c r="J53" s="85"/>
      <c r="K53" s="85"/>
      <c r="L53" s="85"/>
      <c r="M53" s="85"/>
      <c r="N53" s="85"/>
      <c r="O53" s="85"/>
      <c r="P53" s="85"/>
      <c r="Q53" s="85"/>
      <c r="R53" s="85"/>
      <c r="S53" s="85"/>
      <c r="T53" s="85"/>
      <c r="U53" s="85"/>
    </row>
    <row r="54" spans="1:22" s="83" customFormat="1" ht="21" customHeight="1">
      <c r="A54" s="681" t="s">
        <v>280</v>
      </c>
      <c r="B54" s="682"/>
      <c r="C54" s="683"/>
      <c r="D54" s="8"/>
      <c r="E54" s="954" t="s">
        <v>281</v>
      </c>
      <c r="F54" s="954"/>
      <c r="G54" s="954"/>
      <c r="H54" s="954"/>
      <c r="I54" s="954"/>
      <c r="J54" s="954"/>
      <c r="K54" s="954"/>
      <c r="L54" s="954"/>
      <c r="M54" s="93"/>
      <c r="N54" s="95"/>
      <c r="O54" s="95"/>
      <c r="P54" s="95"/>
      <c r="Q54" s="95"/>
      <c r="R54" s="95"/>
      <c r="S54" s="85"/>
      <c r="T54" s="85"/>
      <c r="U54" s="85"/>
      <c r="V54" s="87"/>
    </row>
    <row r="55" spans="1:22" s="83" customFormat="1" ht="21" customHeight="1">
      <c r="A55" s="684"/>
      <c r="B55" s="685"/>
      <c r="C55" s="686"/>
      <c r="D55" s="9"/>
      <c r="E55" s="680" t="s">
        <v>282</v>
      </c>
      <c r="F55" s="680"/>
      <c r="G55" s="680"/>
      <c r="H55" s="680"/>
      <c r="I55" s="680"/>
      <c r="J55" s="680"/>
      <c r="K55" s="680"/>
      <c r="L55" s="680"/>
      <c r="M55" s="93"/>
      <c r="N55" s="95"/>
      <c r="O55" s="95"/>
      <c r="P55" s="95"/>
      <c r="Q55" s="95"/>
      <c r="R55" s="95"/>
      <c r="S55" s="85"/>
      <c r="T55" s="85"/>
      <c r="U55" s="85"/>
      <c r="V55" s="87"/>
    </row>
    <row r="56" spans="1:22">
      <c r="A56" s="85"/>
      <c r="B56" s="85"/>
      <c r="C56" s="85"/>
      <c r="D56" s="85"/>
      <c r="E56" s="85"/>
      <c r="F56" s="85"/>
      <c r="G56" s="85"/>
      <c r="H56" s="85"/>
      <c r="I56" s="85"/>
      <c r="J56" s="85"/>
      <c r="K56" s="85"/>
      <c r="L56" s="85"/>
      <c r="M56" s="85"/>
      <c r="N56" s="85"/>
      <c r="O56" s="85"/>
      <c r="P56" s="85"/>
      <c r="Q56" s="85"/>
      <c r="R56" s="85"/>
      <c r="S56" s="85"/>
      <c r="T56" s="85"/>
      <c r="U56" s="85"/>
    </row>
    <row r="57" spans="1:22" s="83" customFormat="1" ht="14.45">
      <c r="A57" s="94" t="s">
        <v>283</v>
      </c>
      <c r="B57" s="141"/>
      <c r="C57" s="141"/>
      <c r="D57" s="141"/>
      <c r="E57" s="141"/>
      <c r="F57" s="141"/>
      <c r="G57" s="141"/>
      <c r="H57" s="141"/>
      <c r="I57" s="141"/>
      <c r="J57" s="141"/>
      <c r="K57" s="141"/>
      <c r="L57" s="141"/>
      <c r="M57" s="141"/>
      <c r="N57" s="141"/>
      <c r="O57" s="141"/>
      <c r="P57" s="141"/>
      <c r="Q57" s="141"/>
      <c r="R57" s="141"/>
      <c r="S57" s="141"/>
      <c r="T57" s="142" t="s">
        <v>284</v>
      </c>
      <c r="U57" s="141"/>
      <c r="V57" s="87"/>
    </row>
    <row r="58" spans="1:22" s="83" customFormat="1" ht="26.45">
      <c r="A58" s="666"/>
      <c r="B58" s="667"/>
      <c r="C58" s="667"/>
      <c r="D58" s="667"/>
      <c r="E58" s="667"/>
      <c r="F58" s="667"/>
      <c r="G58" s="667"/>
      <c r="H58" s="667"/>
      <c r="I58" s="668"/>
      <c r="J58" s="143" t="str">
        <f t="shared" ref="J58:T58" si="2">J18</f>
        <v>基準
事業年度</v>
      </c>
      <c r="K58" s="144">
        <f t="shared" si="2"/>
        <v>1</v>
      </c>
      <c r="L58" s="145">
        <f t="shared" si="2"/>
        <v>2</v>
      </c>
      <c r="M58" s="145">
        <f t="shared" si="2"/>
        <v>3</v>
      </c>
      <c r="N58" s="145">
        <f t="shared" si="2"/>
        <v>4</v>
      </c>
      <c r="O58" s="145">
        <f t="shared" si="2"/>
        <v>5</v>
      </c>
      <c r="P58" s="145">
        <f t="shared" si="2"/>
        <v>6</v>
      </c>
      <c r="Q58" s="145">
        <f t="shared" si="2"/>
        <v>7</v>
      </c>
      <c r="R58" s="145">
        <f t="shared" si="2"/>
        <v>8</v>
      </c>
      <c r="S58" s="145">
        <f t="shared" si="2"/>
        <v>9</v>
      </c>
      <c r="T58" s="110">
        <f t="shared" si="2"/>
        <v>10</v>
      </c>
      <c r="U58" s="141"/>
      <c r="V58" s="87"/>
    </row>
    <row r="59" spans="1:22" s="83" customFormat="1" ht="14.45">
      <c r="A59" s="669"/>
      <c r="B59" s="670"/>
      <c r="C59" s="670"/>
      <c r="D59" s="670"/>
      <c r="E59" s="670"/>
      <c r="F59" s="670"/>
      <c r="G59" s="670"/>
      <c r="H59" s="670"/>
      <c r="I59" s="671"/>
      <c r="J59" s="146" t="str">
        <f t="shared" ref="J59:T59" si="3">J19</f>
        <v/>
      </c>
      <c r="K59" s="147" t="str">
        <f t="shared" si="3"/>
        <v/>
      </c>
      <c r="L59" s="148" t="str">
        <f t="shared" si="3"/>
        <v/>
      </c>
      <c r="M59" s="148" t="str">
        <f t="shared" si="3"/>
        <v/>
      </c>
      <c r="N59" s="148" t="str">
        <f t="shared" si="3"/>
        <v/>
      </c>
      <c r="O59" s="148" t="str">
        <f t="shared" si="3"/>
        <v/>
      </c>
      <c r="P59" s="148" t="str">
        <f t="shared" si="3"/>
        <v/>
      </c>
      <c r="Q59" s="148" t="str">
        <f t="shared" si="3"/>
        <v/>
      </c>
      <c r="R59" s="148" t="str">
        <f t="shared" si="3"/>
        <v/>
      </c>
      <c r="S59" s="148" t="str">
        <f t="shared" si="3"/>
        <v/>
      </c>
      <c r="T59" s="114" t="str">
        <f t="shared" si="3"/>
        <v/>
      </c>
      <c r="U59" s="141"/>
      <c r="V59" s="87"/>
    </row>
    <row r="60" spans="1:22" s="83" customFormat="1" ht="14.45">
      <c r="A60" s="669"/>
      <c r="B60" s="670"/>
      <c r="C60" s="670"/>
      <c r="D60" s="670"/>
      <c r="E60" s="670"/>
      <c r="F60" s="670"/>
      <c r="G60" s="670"/>
      <c r="H60" s="670"/>
      <c r="I60" s="671"/>
      <c r="J60" s="397" t="str">
        <f>J20</f>
        <v/>
      </c>
      <c r="K60" s="398" t="str">
        <f t="shared" ref="K60:O60" si="4">K20</f>
        <v/>
      </c>
      <c r="L60" s="399" t="str">
        <f t="shared" si="4"/>
        <v/>
      </c>
      <c r="M60" s="399" t="str">
        <f t="shared" si="4"/>
        <v/>
      </c>
      <c r="N60" s="399" t="str">
        <f t="shared" si="4"/>
        <v/>
      </c>
      <c r="O60" s="399" t="str">
        <f t="shared" si="4"/>
        <v/>
      </c>
      <c r="P60" s="396"/>
      <c r="Q60" s="396"/>
      <c r="R60" s="396"/>
      <c r="S60" s="396"/>
      <c r="T60" s="380"/>
      <c r="U60" s="141"/>
      <c r="V60" s="87"/>
    </row>
    <row r="61" spans="1:22" s="83" customFormat="1" ht="14.45">
      <c r="A61" s="672"/>
      <c r="B61" s="673"/>
      <c r="C61" s="673"/>
      <c r="D61" s="673"/>
      <c r="E61" s="673"/>
      <c r="F61" s="673"/>
      <c r="G61" s="673"/>
      <c r="H61" s="673"/>
      <c r="I61" s="674"/>
      <c r="J61" s="149" t="s">
        <v>285</v>
      </c>
      <c r="K61" s="150" t="str">
        <f t="shared" ref="K61:T61" si="5">K21&amp;IF(LEFT(K58,4)="特別基準","(f')","")</f>
        <v/>
      </c>
      <c r="L61" s="151" t="str">
        <f t="shared" si="5"/>
        <v/>
      </c>
      <c r="M61" s="151" t="str">
        <f t="shared" si="5"/>
        <v/>
      </c>
      <c r="N61" s="151" t="str">
        <f t="shared" si="5"/>
        <v/>
      </c>
      <c r="O61" s="151" t="str">
        <f t="shared" si="5"/>
        <v/>
      </c>
      <c r="P61" s="151" t="str">
        <f t="shared" si="5"/>
        <v/>
      </c>
      <c r="Q61" s="151" t="str">
        <f t="shared" si="5"/>
        <v/>
      </c>
      <c r="R61" s="151" t="str">
        <f t="shared" si="5"/>
        <v/>
      </c>
      <c r="S61" s="151" t="str">
        <f t="shared" si="5"/>
        <v/>
      </c>
      <c r="T61" s="152" t="str">
        <f t="shared" si="5"/>
        <v/>
      </c>
      <c r="U61" s="141"/>
      <c r="V61" s="87"/>
    </row>
    <row r="62" spans="1:22" s="83" customFormat="1" ht="18.600000000000001" customHeight="1">
      <c r="A62" s="660" t="s">
        <v>286</v>
      </c>
      <c r="B62" s="661"/>
      <c r="C62" s="661"/>
      <c r="D62" s="661"/>
      <c r="E62" s="661"/>
      <c r="F62" s="661"/>
      <c r="G62" s="661"/>
      <c r="H62" s="661"/>
      <c r="I62" s="675"/>
      <c r="J62" s="21"/>
      <c r="K62" s="22"/>
      <c r="L62" s="23"/>
      <c r="M62" s="23"/>
      <c r="N62" s="23"/>
      <c r="O62" s="23"/>
      <c r="P62" s="23"/>
      <c r="Q62" s="23"/>
      <c r="R62" s="23"/>
      <c r="S62" s="23"/>
      <c r="T62" s="24"/>
      <c r="U62" s="141"/>
      <c r="V62" s="87"/>
    </row>
    <row r="63" spans="1:22" s="83" customFormat="1" ht="18.600000000000001" customHeight="1">
      <c r="A63" s="676" t="s">
        <v>287</v>
      </c>
      <c r="B63" s="677"/>
      <c r="C63" s="677"/>
      <c r="D63" s="677"/>
      <c r="E63" s="677"/>
      <c r="F63" s="677"/>
      <c r="G63" s="677"/>
      <c r="H63" s="677"/>
      <c r="I63" s="678"/>
      <c r="J63" s="153"/>
      <c r="K63" s="154" t="str">
        <f>IF(OR('別紙１（基本）'!$AL$22&lt;&gt;"o",K58="",K62=""),"",IF(LEFT(K61,2)="実績","-",IF(OR($O$67&lt;ROUNDDOWN(K62,0),AND($O$67=ROUNDDOWN(K62,0),$D$54="○")),"該当","該当せず")))</f>
        <v/>
      </c>
      <c r="L63" s="154" t="str">
        <f>IF(OR('別紙１（基本）'!$AL$22&lt;&gt;"o",L58="",L62=""),"",IF(LEFT(L61,2)="実績","-",IF(OR($O$67&lt;ROUNDDOWN(L62,0),AND($O$67=ROUNDDOWN(L62,0),$D$54="○")),"該当","該当せず")))</f>
        <v/>
      </c>
      <c r="M63" s="154" t="str">
        <f>IF(OR('別紙１（基本）'!$AL$22&lt;&gt;"o",M58="",M62=""),"",IF(LEFT(M61,2)="実績","-",IF(OR($O$67&lt;ROUNDDOWN(M62,0),AND($O$67=ROUNDDOWN(M62,0),$D$54="○")),"該当","該当せず")))</f>
        <v/>
      </c>
      <c r="N63" s="154" t="str">
        <f>IF(OR('別紙１（基本）'!$AL$22&lt;&gt;"o",N58="",N62=""),"",IF(LEFT(N61,2)="実績","-",IF(OR($O$67&lt;ROUNDDOWN(N62,0),AND($O$67=ROUNDDOWN(N62,0),$D$54="○")),"該当","該当せず")))</f>
        <v/>
      </c>
      <c r="O63" s="154" t="str">
        <f>IF(OR('別紙１（基本）'!$AL$22&lt;&gt;"o",O58="",O62=""),"",IF(LEFT(O61,2)="実績","-",IF(OR($O$67&lt;ROUNDDOWN(O62,0),AND($O$67=ROUNDDOWN(O62,0),$D$54="○")),"該当","該当せず")))</f>
        <v/>
      </c>
      <c r="P63" s="154" t="str">
        <f>IF(OR('別紙１（基本）'!$AL$22&lt;&gt;"o",P58="",P62=""),"",IF(LEFT(P61,2)="実績","-",IF(OR($O$67&lt;ROUNDDOWN(P62,0),AND($O$67=ROUNDDOWN(P62,0),$D$54="○")),"該当","該当せず")))</f>
        <v/>
      </c>
      <c r="Q63" s="154" t="str">
        <f>IF(OR('別紙１（基本）'!$AL$22&lt;&gt;"o",Q58="",Q62=""),"",IF(LEFT(Q61,2)="実績","-",IF(OR($O$67&lt;ROUNDDOWN(Q62,0),AND($O$67=ROUNDDOWN(Q62,0),$D$54="○")),"該当","該当せず")))</f>
        <v/>
      </c>
      <c r="R63" s="154" t="str">
        <f>IF(OR('別紙１（基本）'!$AL$22&lt;&gt;"o",R58="",R62=""),"",IF(LEFT(R61,2)="実績","-",IF(OR($O$67&lt;ROUNDDOWN(R62,0),AND($O$67=ROUNDDOWN(R62,0),$D$54="○")),"該当","該当せず")))</f>
        <v/>
      </c>
      <c r="S63" s="154" t="str">
        <f>IF(OR('別紙１（基本）'!$AL$22&lt;&gt;"o",S58="",S62=""),"",IF(LEFT(S61,2)="実績","-",IF(OR($O$67&lt;ROUNDDOWN(S62,0),AND($O$67=ROUNDDOWN(S62,0),$D$54="○")),"該当","該当せず")))</f>
        <v/>
      </c>
      <c r="T63" s="155" t="str">
        <f>IF(OR('別紙１（基本）'!$AL$22&lt;&gt;"o",T58="",T62=""),"",IF(LEFT(T61,2)="実績","-",IF(OR($O$67&lt;ROUNDDOWN(T62,0),AND($O$67=ROUNDDOWN(T62,0),$D$54="○")),"該当","該当せず")))</f>
        <v/>
      </c>
      <c r="U63" s="141"/>
      <c r="V63" s="87"/>
    </row>
    <row r="64" spans="1:22" ht="6" customHeight="1">
      <c r="A64" s="94"/>
      <c r="B64" s="94"/>
      <c r="C64" s="94"/>
      <c r="D64" s="94"/>
      <c r="E64" s="94"/>
      <c r="F64" s="94"/>
      <c r="G64" s="94"/>
      <c r="H64" s="94"/>
      <c r="I64" s="94"/>
      <c r="J64" s="94"/>
      <c r="K64" s="94"/>
      <c r="L64" s="94"/>
      <c r="M64" s="94"/>
      <c r="N64" s="94"/>
      <c r="O64" s="94"/>
      <c r="P64" s="94"/>
      <c r="Q64" s="94"/>
      <c r="R64" s="94"/>
      <c r="S64" s="94"/>
      <c r="T64" s="94"/>
      <c r="U64" s="94"/>
      <c r="V64" s="96"/>
    </row>
    <row r="65" spans="1:22" ht="42" customHeight="1">
      <c r="A65" s="615" t="s">
        <v>288</v>
      </c>
      <c r="B65" s="616"/>
      <c r="C65" s="616"/>
      <c r="D65" s="616"/>
      <c r="E65" s="616"/>
      <c r="F65" s="616"/>
      <c r="G65" s="616"/>
      <c r="H65" s="616"/>
      <c r="I65" s="617"/>
      <c r="J65" s="612"/>
      <c r="K65" s="613"/>
      <c r="L65" s="613"/>
      <c r="M65" s="613"/>
      <c r="N65" s="613"/>
      <c r="O65" s="613"/>
      <c r="P65" s="613"/>
      <c r="Q65" s="613"/>
      <c r="R65" s="613"/>
      <c r="S65" s="613"/>
      <c r="T65" s="614"/>
      <c r="U65" s="95"/>
      <c r="V65" s="96"/>
    </row>
    <row r="66" spans="1:22" s="96" customFormat="1" ht="45" customHeight="1" thickBot="1">
      <c r="A66" s="712" t="s">
        <v>289</v>
      </c>
      <c r="B66" s="712"/>
      <c r="C66" s="712"/>
      <c r="D66" s="712"/>
      <c r="E66" s="712"/>
      <c r="F66" s="712"/>
      <c r="G66" s="712"/>
      <c r="H66" s="712"/>
      <c r="I66" s="712"/>
      <c r="J66" s="712"/>
      <c r="K66" s="712"/>
      <c r="L66" s="712"/>
      <c r="M66" s="712"/>
      <c r="N66" s="712"/>
      <c r="O66" s="712"/>
      <c r="P66" s="712"/>
      <c r="Q66" s="712"/>
      <c r="R66" s="712"/>
      <c r="S66" s="712"/>
      <c r="T66" s="712"/>
      <c r="U66" s="141"/>
      <c r="V66" s="87"/>
    </row>
    <row r="67" spans="1:22" s="83" customFormat="1" ht="24" customHeight="1" thickBot="1">
      <c r="A67" s="937" t="s">
        <v>290</v>
      </c>
      <c r="B67" s="938"/>
      <c r="C67" s="939"/>
      <c r="D67" s="719" t="s">
        <v>291</v>
      </c>
      <c r="E67" s="719"/>
      <c r="F67" s="719"/>
      <c r="G67" s="719"/>
      <c r="H67" s="719"/>
      <c r="I67" s="719"/>
      <c r="J67" s="156" t="str">
        <f>IF('別紙１（基本）'!$AL$22&lt;&gt;"o","",ROUNDDOWN(J62,0))</f>
        <v/>
      </c>
      <c r="K67" s="95"/>
      <c r="L67" s="713" t="s">
        <v>292</v>
      </c>
      <c r="M67" s="714"/>
      <c r="N67" s="714"/>
      <c r="O67" s="157" t="str">
        <f>IF('別紙１（基本）'!$AL$22&lt;&gt;"o","",IF(J68="-",J67,MAX(J67:J68)))</f>
        <v/>
      </c>
      <c r="P67" s="158"/>
      <c r="Q67" s="693" t="s">
        <v>293</v>
      </c>
      <c r="R67" s="715"/>
      <c r="S67" s="716" t="str">
        <f>IF('別紙１（基本）'!$AL$22&lt;&gt;"o","",IF(COUNTIF($K$63:$T$63,"該当せず")&gt;0,"該当せず",IF(COUNTIF($K$63:$T$63,"該当")&gt;0,"該当","")))</f>
        <v/>
      </c>
      <c r="T67" s="717"/>
      <c r="U67" s="141"/>
      <c r="V67" s="87"/>
    </row>
    <row r="68" spans="1:22" s="83" customFormat="1" ht="24" customHeight="1">
      <c r="A68" s="945"/>
      <c r="B68" s="946"/>
      <c r="C68" s="947"/>
      <c r="D68" s="719" t="s">
        <v>294</v>
      </c>
      <c r="E68" s="719"/>
      <c r="F68" s="719"/>
      <c r="G68" s="719"/>
      <c r="H68" s="719"/>
      <c r="I68" s="719"/>
      <c r="J68" s="159" t="str">
        <f>IF('別紙１（基本）'!$AL$22&lt;&gt;"o","",IF('別紙１（基本）'!$AL$21="特別確認申請",ROUNDDOWN(INDEX($K$62:$T$62,MATCH("特別基準*",$K$58:$T$58,0)),0),0))</f>
        <v/>
      </c>
      <c r="K68" s="95"/>
      <c r="L68" s="160"/>
      <c r="M68" s="161"/>
      <c r="N68" s="161"/>
      <c r="O68" s="162"/>
      <c r="P68" s="158"/>
      <c r="Q68" s="718" t="s">
        <v>295</v>
      </c>
      <c r="R68" s="718"/>
      <c r="S68" s="718"/>
      <c r="T68" s="718"/>
      <c r="U68" s="141"/>
      <c r="V68" s="87"/>
    </row>
    <row r="69" spans="1:22" ht="9.6" customHeight="1">
      <c r="A69" s="85"/>
      <c r="B69" s="85"/>
      <c r="C69" s="85"/>
      <c r="D69" s="85"/>
      <c r="E69" s="85"/>
      <c r="F69" s="85"/>
      <c r="G69" s="105"/>
      <c r="H69" s="85"/>
      <c r="I69" s="85"/>
      <c r="J69" s="85"/>
      <c r="K69" s="85"/>
      <c r="L69" s="85"/>
      <c r="M69" s="95"/>
      <c r="N69" s="95"/>
      <c r="O69" s="95"/>
      <c r="P69" s="95"/>
      <c r="Q69" s="718"/>
      <c r="R69" s="718"/>
      <c r="S69" s="718"/>
      <c r="T69" s="718"/>
      <c r="U69" s="85"/>
    </row>
    <row r="70" spans="1:22" s="83" customFormat="1" ht="14.45">
      <c r="A70" s="163" t="s">
        <v>296</v>
      </c>
      <c r="B70" s="164"/>
      <c r="C70" s="164"/>
      <c r="D70" s="164"/>
      <c r="E70" s="164"/>
      <c r="F70" s="164"/>
      <c r="G70" s="164"/>
      <c r="H70" s="164"/>
      <c r="I70" s="164"/>
      <c r="J70" s="164"/>
      <c r="K70" s="164"/>
      <c r="L70" s="164"/>
      <c r="M70" s="164"/>
      <c r="N70" s="164"/>
      <c r="O70" s="164"/>
      <c r="P70" s="164"/>
      <c r="Q70" s="95"/>
      <c r="R70" s="95"/>
      <c r="S70" s="95"/>
      <c r="T70" s="95"/>
      <c r="U70" s="95"/>
      <c r="V70" s="165"/>
    </row>
    <row r="71" spans="1:22" s="83" customFormat="1" ht="14.45">
      <c r="A71" s="166" t="s">
        <v>297</v>
      </c>
      <c r="B71" s="167"/>
      <c r="C71" s="167"/>
      <c r="D71" s="167"/>
      <c r="E71" s="141"/>
      <c r="F71" s="141"/>
      <c r="G71" s="141"/>
      <c r="H71" s="141"/>
      <c r="I71" s="141"/>
      <c r="J71" s="141"/>
      <c r="K71" s="141"/>
      <c r="L71" s="141"/>
      <c r="M71" s="141"/>
      <c r="N71" s="141"/>
      <c r="O71" s="141"/>
      <c r="P71" s="141"/>
      <c r="Q71" s="95"/>
      <c r="R71" s="95"/>
      <c r="S71" s="95"/>
      <c r="T71" s="95"/>
      <c r="U71" s="95"/>
    </row>
    <row r="72" spans="1:22" s="83" customFormat="1" ht="30" customHeight="1">
      <c r="A72" s="628" t="s">
        <v>298</v>
      </c>
      <c r="B72" s="628"/>
      <c r="C72" s="628"/>
      <c r="D72" s="628"/>
      <c r="E72" s="628"/>
      <c r="F72" s="628"/>
      <c r="G72" s="628"/>
      <c r="H72" s="628"/>
      <c r="I72" s="628"/>
      <c r="J72" s="628"/>
      <c r="K72" s="628"/>
      <c r="L72" s="628"/>
      <c r="M72" s="628"/>
      <c r="N72" s="628"/>
      <c r="O72" s="628"/>
      <c r="P72" s="628"/>
      <c r="Q72" s="628"/>
      <c r="R72" s="628"/>
      <c r="S72" s="628"/>
      <c r="T72" s="628"/>
      <c r="U72" s="628"/>
    </row>
    <row r="73" spans="1:22" s="83" customFormat="1" ht="14.45">
      <c r="A73" s="168"/>
      <c r="B73" s="167"/>
      <c r="C73" s="167"/>
      <c r="D73" s="167"/>
      <c r="E73" s="141"/>
      <c r="F73" s="141"/>
      <c r="G73" s="141"/>
      <c r="H73" s="141"/>
      <c r="I73" s="141"/>
      <c r="J73" s="141"/>
      <c r="K73" s="141"/>
      <c r="L73" s="141"/>
      <c r="M73" s="141"/>
      <c r="N73" s="141"/>
      <c r="O73" s="141"/>
      <c r="P73" s="141"/>
      <c r="Q73" s="95"/>
      <c r="R73" s="95"/>
      <c r="S73" s="95"/>
      <c r="T73" s="95"/>
      <c r="U73" s="95"/>
    </row>
    <row r="74" spans="1:22" s="83" customFormat="1" ht="14.45">
      <c r="A74" s="166" t="s">
        <v>299</v>
      </c>
      <c r="B74" s="167"/>
      <c r="C74" s="167"/>
      <c r="D74" s="167"/>
      <c r="E74" s="141"/>
      <c r="F74" s="141"/>
      <c r="G74" s="141"/>
      <c r="H74" s="141"/>
      <c r="I74" s="141"/>
      <c r="J74" s="141"/>
      <c r="K74" s="141"/>
      <c r="L74" s="141"/>
      <c r="M74" s="141"/>
      <c r="N74" s="141"/>
      <c r="O74" s="141"/>
      <c r="P74" s="141"/>
      <c r="Q74" s="95"/>
      <c r="R74" s="95"/>
      <c r="S74" s="95"/>
      <c r="T74" s="95"/>
      <c r="U74" s="95"/>
    </row>
    <row r="75" spans="1:22" s="83" customFormat="1" ht="14.65" customHeight="1">
      <c r="A75" s="628" t="s">
        <v>300</v>
      </c>
      <c r="B75" s="628"/>
      <c r="C75" s="628"/>
      <c r="D75" s="628"/>
      <c r="E75" s="628"/>
      <c r="F75" s="628"/>
      <c r="G75" s="628"/>
      <c r="H75" s="628"/>
      <c r="I75" s="628"/>
      <c r="J75" s="628"/>
      <c r="K75" s="628"/>
      <c r="L75" s="628"/>
      <c r="M75" s="628"/>
      <c r="N75" s="628"/>
      <c r="O75" s="628"/>
      <c r="P75" s="628"/>
      <c r="Q75" s="628"/>
      <c r="R75" s="628"/>
      <c r="S75" s="628"/>
      <c r="T75" s="628"/>
      <c r="U75" s="628"/>
    </row>
    <row r="76" spans="1:22" s="83" customFormat="1" ht="14.45">
      <c r="A76" s="169"/>
      <c r="B76" s="167"/>
      <c r="C76" s="167"/>
      <c r="D76" s="167"/>
      <c r="E76" s="141"/>
      <c r="F76" s="141"/>
      <c r="G76" s="141"/>
      <c r="H76" s="141"/>
      <c r="I76" s="141"/>
      <c r="J76" s="141"/>
      <c r="K76" s="141"/>
      <c r="L76" s="141"/>
      <c r="M76" s="141"/>
      <c r="N76" s="141"/>
      <c r="O76" s="141"/>
      <c r="P76" s="141"/>
      <c r="Q76" s="95"/>
      <c r="R76" s="95"/>
      <c r="S76" s="95"/>
      <c r="T76" s="95"/>
      <c r="U76" s="95"/>
    </row>
    <row r="77" spans="1:22" s="83" customFormat="1" ht="14.45">
      <c r="A77" s="166" t="s">
        <v>301</v>
      </c>
      <c r="B77" s="167"/>
      <c r="C77" s="167"/>
      <c r="D77" s="167"/>
      <c r="E77" s="141"/>
      <c r="F77" s="141"/>
      <c r="G77" s="141"/>
      <c r="H77" s="141"/>
      <c r="I77" s="141"/>
      <c r="J77" s="141"/>
      <c r="K77" s="141"/>
      <c r="L77" s="141"/>
      <c r="M77" s="141"/>
      <c r="N77" s="141"/>
      <c r="O77" s="141"/>
      <c r="P77" s="141"/>
      <c r="Q77" s="95"/>
      <c r="R77" s="95"/>
      <c r="S77" s="95"/>
      <c r="T77" s="95"/>
      <c r="U77" s="95"/>
    </row>
    <row r="78" spans="1:22" s="83" customFormat="1" ht="14.65" customHeight="1">
      <c r="A78" s="628" t="s">
        <v>302</v>
      </c>
      <c r="B78" s="628"/>
      <c r="C78" s="628"/>
      <c r="D78" s="628"/>
      <c r="E78" s="628"/>
      <c r="F78" s="628"/>
      <c r="G78" s="628"/>
      <c r="H78" s="628"/>
      <c r="I78" s="628"/>
      <c r="J78" s="628"/>
      <c r="K78" s="628"/>
      <c r="L78" s="628"/>
      <c r="M78" s="628"/>
      <c r="N78" s="628"/>
      <c r="O78" s="628"/>
      <c r="P78" s="628"/>
      <c r="Q78" s="628"/>
      <c r="R78" s="628"/>
      <c r="S78" s="628"/>
      <c r="T78" s="628"/>
      <c r="U78" s="628"/>
    </row>
    <row r="79" spans="1:22" s="83" customFormat="1" ht="14.45">
      <c r="A79" s="642" t="s">
        <v>303</v>
      </c>
      <c r="B79" s="642"/>
      <c r="C79" s="642"/>
      <c r="D79" s="642"/>
      <c r="E79" s="642"/>
      <c r="F79" s="642"/>
      <c r="G79" s="642"/>
      <c r="H79" s="642"/>
      <c r="I79" s="642"/>
      <c r="J79" s="642"/>
      <c r="K79" s="642"/>
      <c r="L79" s="642"/>
      <c r="M79" s="642"/>
      <c r="N79" s="642"/>
      <c r="O79" s="642"/>
      <c r="P79" s="642"/>
      <c r="Q79" s="642"/>
      <c r="R79" s="642"/>
      <c r="S79" s="642"/>
      <c r="T79" s="642"/>
      <c r="U79" s="642"/>
    </row>
    <row r="80" spans="1:22" s="83" customFormat="1" ht="14.45">
      <c r="A80" s="642"/>
      <c r="B80" s="642"/>
      <c r="C80" s="642"/>
      <c r="D80" s="642"/>
      <c r="E80" s="642"/>
      <c r="F80" s="642"/>
      <c r="G80" s="642"/>
      <c r="H80" s="642"/>
      <c r="I80" s="642"/>
      <c r="J80" s="642"/>
      <c r="K80" s="642"/>
      <c r="L80" s="642"/>
      <c r="M80" s="642"/>
      <c r="N80" s="642"/>
      <c r="O80" s="642"/>
      <c r="P80" s="642"/>
      <c r="Q80" s="642"/>
      <c r="R80" s="642"/>
      <c r="S80" s="642"/>
      <c r="T80" s="642"/>
      <c r="U80" s="642"/>
    </row>
    <row r="81" spans="1:22" s="83" customFormat="1" ht="14.45">
      <c r="A81" s="642"/>
      <c r="B81" s="642"/>
      <c r="C81" s="642"/>
      <c r="D81" s="642"/>
      <c r="E81" s="642"/>
      <c r="F81" s="642"/>
      <c r="G81" s="642"/>
      <c r="H81" s="642"/>
      <c r="I81" s="642"/>
      <c r="J81" s="642"/>
      <c r="K81" s="642"/>
      <c r="L81" s="642"/>
      <c r="M81" s="642"/>
      <c r="N81" s="642"/>
      <c r="O81" s="642"/>
      <c r="P81" s="642"/>
      <c r="Q81" s="642"/>
      <c r="R81" s="642"/>
      <c r="S81" s="642"/>
      <c r="T81" s="642"/>
      <c r="U81" s="642"/>
    </row>
    <row r="82" spans="1:22" s="83" customFormat="1" ht="14.45">
      <c r="A82" s="170"/>
      <c r="B82" s="170"/>
      <c r="C82" s="170"/>
      <c r="D82" s="170"/>
      <c r="E82" s="141"/>
      <c r="F82" s="141"/>
      <c r="G82" s="141"/>
      <c r="H82" s="141"/>
      <c r="I82" s="141"/>
      <c r="J82" s="141"/>
      <c r="K82" s="141"/>
      <c r="L82" s="141"/>
      <c r="M82" s="141"/>
      <c r="N82" s="141"/>
      <c r="O82" s="141"/>
      <c r="P82" s="141"/>
      <c r="Q82" s="95"/>
      <c r="R82" s="95"/>
      <c r="S82" s="95"/>
      <c r="T82" s="95"/>
      <c r="U82" s="95"/>
    </row>
    <row r="83" spans="1:22" s="83" customFormat="1" ht="14.45">
      <c r="A83" s="166" t="s">
        <v>304</v>
      </c>
      <c r="B83" s="141"/>
      <c r="C83" s="141"/>
      <c r="D83" s="141"/>
      <c r="E83" s="141"/>
      <c r="F83" s="141"/>
      <c r="G83" s="141"/>
      <c r="H83" s="141"/>
      <c r="I83" s="141"/>
      <c r="J83" s="141"/>
      <c r="K83" s="141"/>
      <c r="L83" s="141"/>
      <c r="M83" s="141"/>
      <c r="N83" s="141"/>
      <c r="O83" s="141"/>
      <c r="P83" s="141"/>
      <c r="Q83" s="95"/>
      <c r="R83" s="95"/>
      <c r="S83" s="95"/>
      <c r="T83" s="95"/>
      <c r="U83" s="95"/>
    </row>
    <row r="84" spans="1:22" s="83" customFormat="1" ht="14.65" customHeight="1">
      <c r="A84" s="628" t="s">
        <v>305</v>
      </c>
      <c r="B84" s="628"/>
      <c r="C84" s="628"/>
      <c r="D84" s="628"/>
      <c r="E84" s="628"/>
      <c r="F84" s="628"/>
      <c r="G84" s="628"/>
      <c r="H84" s="628"/>
      <c r="I84" s="628"/>
      <c r="J84" s="628"/>
      <c r="K84" s="628"/>
      <c r="L84" s="628"/>
      <c r="M84" s="628"/>
      <c r="N84" s="628"/>
      <c r="O84" s="628"/>
      <c r="P84" s="628"/>
      <c r="Q84" s="628"/>
      <c r="R84" s="628"/>
      <c r="S84" s="628"/>
      <c r="T84" s="628"/>
      <c r="U84" s="628"/>
    </row>
    <row r="85" spans="1:22" s="83" customFormat="1" ht="14.45">
      <c r="A85" s="628"/>
      <c r="B85" s="628"/>
      <c r="C85" s="628"/>
      <c r="D85" s="628"/>
      <c r="E85" s="628"/>
      <c r="F85" s="628"/>
      <c r="G85" s="628"/>
      <c r="H85" s="628"/>
      <c r="I85" s="628"/>
      <c r="J85" s="628"/>
      <c r="K85" s="628"/>
      <c r="L85" s="628"/>
      <c r="M85" s="628"/>
      <c r="N85" s="628"/>
      <c r="O85" s="628"/>
      <c r="P85" s="628"/>
      <c r="Q85" s="628"/>
      <c r="R85" s="628"/>
      <c r="S85" s="628"/>
      <c r="T85" s="628"/>
      <c r="U85" s="628"/>
    </row>
    <row r="86" spans="1:22" s="83" customFormat="1" ht="14.45">
      <c r="A86" s="170"/>
      <c r="B86" s="170"/>
      <c r="C86" s="170"/>
      <c r="D86" s="170"/>
      <c r="E86" s="170"/>
      <c r="F86" s="170"/>
      <c r="G86" s="170"/>
      <c r="H86" s="170"/>
      <c r="I86" s="170"/>
      <c r="J86" s="170"/>
      <c r="K86" s="170"/>
      <c r="L86" s="170"/>
      <c r="M86" s="170"/>
      <c r="N86" s="170"/>
      <c r="O86" s="170"/>
      <c r="P86" s="170"/>
      <c r="Q86" s="170"/>
      <c r="R86" s="170"/>
      <c r="S86" s="170"/>
      <c r="T86" s="170"/>
      <c r="U86" s="170"/>
    </row>
    <row r="87" spans="1:22" s="83" customFormat="1" ht="14.45">
      <c r="A87" s="94" t="s">
        <v>306</v>
      </c>
      <c r="B87" s="141"/>
      <c r="C87" s="141"/>
      <c r="D87" s="141"/>
      <c r="E87" s="141"/>
      <c r="F87" s="141"/>
      <c r="G87" s="141"/>
      <c r="H87" s="141"/>
      <c r="I87" s="141"/>
      <c r="J87" s="141"/>
      <c r="K87" s="141"/>
      <c r="L87" s="141"/>
      <c r="M87" s="141"/>
      <c r="N87" s="141"/>
      <c r="O87" s="141"/>
      <c r="P87" s="141"/>
      <c r="Q87" s="141"/>
      <c r="R87" s="141"/>
      <c r="S87" s="142"/>
      <c r="T87" s="141"/>
      <c r="U87" s="141"/>
      <c r="V87" s="87"/>
    </row>
    <row r="88" spans="1:22" s="83" customFormat="1" ht="14.45">
      <c r="A88" s="94" t="s">
        <v>307</v>
      </c>
      <c r="B88" s="141"/>
      <c r="C88" s="141"/>
      <c r="D88" s="141"/>
      <c r="E88" s="141"/>
      <c r="F88" s="141"/>
      <c r="G88" s="141"/>
      <c r="H88" s="141"/>
      <c r="I88" s="141"/>
      <c r="J88" s="141"/>
      <c r="K88" s="141"/>
      <c r="L88" s="141"/>
      <c r="M88" s="141"/>
      <c r="N88" s="141"/>
      <c r="O88" s="141"/>
      <c r="P88" s="141"/>
      <c r="Q88" s="141"/>
      <c r="R88" s="141"/>
      <c r="S88" s="142"/>
      <c r="T88" s="141"/>
      <c r="U88" s="141"/>
      <c r="V88" s="87"/>
    </row>
    <row r="89" spans="1:22" s="83" customFormat="1" ht="18" customHeight="1">
      <c r="A89" s="955"/>
      <c r="B89" s="693" t="s">
        <v>308</v>
      </c>
      <c r="C89" s="694"/>
      <c r="D89" s="694"/>
      <c r="E89" s="694"/>
      <c r="F89" s="694"/>
      <c r="G89" s="694"/>
      <c r="H89" s="694"/>
      <c r="I89" s="694"/>
      <c r="J89" s="695"/>
      <c r="K89" s="707" t="s">
        <v>309</v>
      </c>
      <c r="L89" s="694"/>
      <c r="M89" s="694"/>
      <c r="N89" s="694"/>
      <c r="O89" s="695"/>
      <c r="P89" s="693" t="s">
        <v>310</v>
      </c>
      <c r="Q89" s="694"/>
      <c r="R89" s="694"/>
      <c r="S89" s="694"/>
      <c r="T89" s="695"/>
      <c r="U89" s="141"/>
      <c r="V89" s="87"/>
    </row>
    <row r="90" spans="1:22" s="83" customFormat="1" ht="14.45">
      <c r="A90" s="956"/>
      <c r="B90" s="710" t="str">
        <f>IF(J59="なし","※基準事業年度が存在しないため、記載不要",J59)</f>
        <v/>
      </c>
      <c r="C90" s="711"/>
      <c r="D90" s="711"/>
      <c r="E90" s="711"/>
      <c r="F90" s="711"/>
      <c r="G90" s="694"/>
      <c r="H90" s="694"/>
      <c r="I90" s="694"/>
      <c r="J90" s="695"/>
      <c r="K90" s="710" t="str">
        <f>IF('別紙１（基本）'!$AL$21="特別確認申請",INDEX($K$19:$T$19,MATCH("特別基準*",$K$18:$T$18,0)),"※特別確認申請でないため、記載不要。")</f>
        <v>※特別確認申請でないため、記載不要。</v>
      </c>
      <c r="L90" s="694"/>
      <c r="M90" s="694"/>
      <c r="N90" s="694"/>
      <c r="O90" s="695"/>
      <c r="P90" s="710" t="str">
        <f t="shared" ref="P90" si="6">IFERROR(INDEX($K$19:$T$19,MATCH("措置終了*",$K$18:$T$18,0)),"")</f>
        <v/>
      </c>
      <c r="Q90" s="694"/>
      <c r="R90" s="694"/>
      <c r="S90" s="694"/>
      <c r="T90" s="695"/>
      <c r="U90" s="141"/>
      <c r="V90" s="87"/>
    </row>
    <row r="91" spans="1:22" s="83" customFormat="1" ht="27" customHeight="1">
      <c r="A91" s="171" t="s">
        <v>311</v>
      </c>
      <c r="B91" s="687" t="s">
        <v>312</v>
      </c>
      <c r="C91" s="692"/>
      <c r="D91" s="692"/>
      <c r="E91" s="688"/>
      <c r="F91" s="687" t="s">
        <v>313</v>
      </c>
      <c r="G91" s="688"/>
      <c r="H91" s="707" t="s">
        <v>314</v>
      </c>
      <c r="I91" s="709"/>
      <c r="J91" s="708"/>
      <c r="K91" s="687" t="s">
        <v>312</v>
      </c>
      <c r="L91" s="688"/>
      <c r="M91" s="172" t="s">
        <v>313</v>
      </c>
      <c r="N91" s="707" t="s">
        <v>314</v>
      </c>
      <c r="O91" s="708"/>
      <c r="P91" s="687" t="s">
        <v>312</v>
      </c>
      <c r="Q91" s="688"/>
      <c r="R91" s="172" t="s">
        <v>313</v>
      </c>
      <c r="S91" s="707" t="s">
        <v>314</v>
      </c>
      <c r="T91" s="708"/>
      <c r="U91" s="141"/>
      <c r="V91" s="87"/>
    </row>
    <row r="92" spans="1:22" s="83" customFormat="1" ht="17.100000000000001" customHeight="1">
      <c r="A92" s="173">
        <f>IF('別紙１（基本）'!$J$20="",1,'別紙１（基本）'!$J$20)</f>
        <v>1</v>
      </c>
      <c r="B92" s="689"/>
      <c r="C92" s="691"/>
      <c r="D92" s="691"/>
      <c r="E92" s="690"/>
      <c r="F92" s="689"/>
      <c r="G92" s="690"/>
      <c r="H92" s="632" t="str">
        <f t="shared" ref="H92:H103" si="7">IF(OR(B92="",F92=""),"",ROUNDDOWN(B92,0)/ROUNDDOWN(F92,0))</f>
        <v/>
      </c>
      <c r="I92" s="633"/>
      <c r="J92" s="634"/>
      <c r="K92" s="689"/>
      <c r="L92" s="690"/>
      <c r="M92" s="77"/>
      <c r="N92" s="632" t="str">
        <f t="shared" ref="N92:N103" si="8">IF(OR(K92="",M92=""),"",ROUNDDOWN(K92,0)/ROUNDDOWN(M92,0))</f>
        <v/>
      </c>
      <c r="O92" s="634"/>
      <c r="P92" s="689"/>
      <c r="Q92" s="690"/>
      <c r="R92" s="77"/>
      <c r="S92" s="632" t="str">
        <f t="shared" ref="S92:S103" si="9">IF(OR(P92="",R92=""),"",ROUNDDOWN(P92,0)/ROUNDDOWN(R92,0))</f>
        <v/>
      </c>
      <c r="T92" s="634"/>
      <c r="U92" s="141"/>
      <c r="V92" s="87"/>
    </row>
    <row r="93" spans="1:22" s="83" customFormat="1" ht="17.100000000000001" customHeight="1">
      <c r="A93" s="174">
        <f t="shared" ref="A93:A103" si="10">IF(A92=12,1,A92+1)</f>
        <v>2</v>
      </c>
      <c r="B93" s="635"/>
      <c r="C93" s="656"/>
      <c r="D93" s="656"/>
      <c r="E93" s="636"/>
      <c r="F93" s="635"/>
      <c r="G93" s="636"/>
      <c r="H93" s="629" t="str">
        <f t="shared" si="7"/>
        <v/>
      </c>
      <c r="I93" s="630"/>
      <c r="J93" s="631"/>
      <c r="K93" s="635"/>
      <c r="L93" s="636"/>
      <c r="M93" s="76"/>
      <c r="N93" s="629" t="str">
        <f t="shared" si="8"/>
        <v/>
      </c>
      <c r="O93" s="631"/>
      <c r="P93" s="635"/>
      <c r="Q93" s="636"/>
      <c r="R93" s="76"/>
      <c r="S93" s="629" t="str">
        <f t="shared" si="9"/>
        <v/>
      </c>
      <c r="T93" s="631"/>
      <c r="U93" s="141"/>
      <c r="V93" s="87"/>
    </row>
    <row r="94" spans="1:22" s="83" customFormat="1" ht="17.100000000000001" customHeight="1">
      <c r="A94" s="174">
        <f t="shared" si="10"/>
        <v>3</v>
      </c>
      <c r="B94" s="635"/>
      <c r="C94" s="656"/>
      <c r="D94" s="656"/>
      <c r="E94" s="636"/>
      <c r="F94" s="635"/>
      <c r="G94" s="636"/>
      <c r="H94" s="629" t="str">
        <f t="shared" si="7"/>
        <v/>
      </c>
      <c r="I94" s="630"/>
      <c r="J94" s="631"/>
      <c r="K94" s="635"/>
      <c r="L94" s="636"/>
      <c r="M94" s="76"/>
      <c r="N94" s="629" t="str">
        <f t="shared" si="8"/>
        <v/>
      </c>
      <c r="O94" s="631"/>
      <c r="P94" s="635"/>
      <c r="Q94" s="636"/>
      <c r="R94" s="76"/>
      <c r="S94" s="629" t="str">
        <f t="shared" si="9"/>
        <v/>
      </c>
      <c r="T94" s="631"/>
      <c r="U94" s="141"/>
      <c r="V94" s="87"/>
    </row>
    <row r="95" spans="1:22" s="83" customFormat="1" ht="17.100000000000001" customHeight="1">
      <c r="A95" s="174">
        <f t="shared" si="10"/>
        <v>4</v>
      </c>
      <c r="B95" s="635"/>
      <c r="C95" s="656"/>
      <c r="D95" s="656"/>
      <c r="E95" s="636"/>
      <c r="F95" s="635"/>
      <c r="G95" s="636"/>
      <c r="H95" s="629" t="str">
        <f t="shared" si="7"/>
        <v/>
      </c>
      <c r="I95" s="630"/>
      <c r="J95" s="631"/>
      <c r="K95" s="635"/>
      <c r="L95" s="636"/>
      <c r="M95" s="76"/>
      <c r="N95" s="629" t="str">
        <f t="shared" si="8"/>
        <v/>
      </c>
      <c r="O95" s="631"/>
      <c r="P95" s="635"/>
      <c r="Q95" s="636"/>
      <c r="R95" s="76"/>
      <c r="S95" s="629" t="str">
        <f t="shared" si="9"/>
        <v/>
      </c>
      <c r="T95" s="631"/>
      <c r="U95" s="141"/>
      <c r="V95" s="87"/>
    </row>
    <row r="96" spans="1:22" s="83" customFormat="1" ht="17.100000000000001" customHeight="1">
      <c r="A96" s="174">
        <f t="shared" si="10"/>
        <v>5</v>
      </c>
      <c r="B96" s="635"/>
      <c r="C96" s="656"/>
      <c r="D96" s="656"/>
      <c r="E96" s="636"/>
      <c r="F96" s="635"/>
      <c r="G96" s="636"/>
      <c r="H96" s="629" t="str">
        <f t="shared" si="7"/>
        <v/>
      </c>
      <c r="I96" s="630"/>
      <c r="J96" s="631"/>
      <c r="K96" s="635"/>
      <c r="L96" s="636"/>
      <c r="M96" s="76"/>
      <c r="N96" s="629" t="str">
        <f t="shared" si="8"/>
        <v/>
      </c>
      <c r="O96" s="631"/>
      <c r="P96" s="635"/>
      <c r="Q96" s="636"/>
      <c r="R96" s="76"/>
      <c r="S96" s="629" t="str">
        <f t="shared" si="9"/>
        <v/>
      </c>
      <c r="T96" s="631"/>
      <c r="U96" s="141"/>
      <c r="V96" s="87"/>
    </row>
    <row r="97" spans="1:22" s="83" customFormat="1" ht="17.100000000000001" customHeight="1">
      <c r="A97" s="174">
        <f t="shared" si="10"/>
        <v>6</v>
      </c>
      <c r="B97" s="635"/>
      <c r="C97" s="656"/>
      <c r="D97" s="656"/>
      <c r="E97" s="636"/>
      <c r="F97" s="635"/>
      <c r="G97" s="636"/>
      <c r="H97" s="629" t="str">
        <f t="shared" si="7"/>
        <v/>
      </c>
      <c r="I97" s="630"/>
      <c r="J97" s="631"/>
      <c r="K97" s="635"/>
      <c r="L97" s="636"/>
      <c r="M97" s="76"/>
      <c r="N97" s="629" t="str">
        <f t="shared" si="8"/>
        <v/>
      </c>
      <c r="O97" s="631"/>
      <c r="P97" s="635"/>
      <c r="Q97" s="636"/>
      <c r="R97" s="76"/>
      <c r="S97" s="629" t="str">
        <f t="shared" si="9"/>
        <v/>
      </c>
      <c r="T97" s="631"/>
      <c r="U97" s="141"/>
      <c r="V97" s="87"/>
    </row>
    <row r="98" spans="1:22" s="83" customFormat="1" ht="17.100000000000001" customHeight="1">
      <c r="A98" s="174">
        <f t="shared" si="10"/>
        <v>7</v>
      </c>
      <c r="B98" s="635"/>
      <c r="C98" s="656"/>
      <c r="D98" s="656"/>
      <c r="E98" s="636"/>
      <c r="F98" s="635"/>
      <c r="G98" s="636"/>
      <c r="H98" s="629" t="str">
        <f t="shared" si="7"/>
        <v/>
      </c>
      <c r="I98" s="630"/>
      <c r="J98" s="631"/>
      <c r="K98" s="635"/>
      <c r="L98" s="636"/>
      <c r="M98" s="76"/>
      <c r="N98" s="629" t="str">
        <f t="shared" si="8"/>
        <v/>
      </c>
      <c r="O98" s="631"/>
      <c r="P98" s="635"/>
      <c r="Q98" s="636"/>
      <c r="R98" s="76"/>
      <c r="S98" s="629" t="str">
        <f t="shared" si="9"/>
        <v/>
      </c>
      <c r="T98" s="631"/>
      <c r="U98" s="141"/>
      <c r="V98" s="87"/>
    </row>
    <row r="99" spans="1:22" s="83" customFormat="1" ht="17.100000000000001" customHeight="1">
      <c r="A99" s="174">
        <f t="shared" si="10"/>
        <v>8</v>
      </c>
      <c r="B99" s="635"/>
      <c r="C99" s="656"/>
      <c r="D99" s="656"/>
      <c r="E99" s="636"/>
      <c r="F99" s="635"/>
      <c r="G99" s="636"/>
      <c r="H99" s="629" t="str">
        <f t="shared" si="7"/>
        <v/>
      </c>
      <c r="I99" s="630"/>
      <c r="J99" s="631"/>
      <c r="K99" s="635"/>
      <c r="L99" s="636"/>
      <c r="M99" s="76"/>
      <c r="N99" s="629" t="str">
        <f t="shared" si="8"/>
        <v/>
      </c>
      <c r="O99" s="631"/>
      <c r="P99" s="635"/>
      <c r="Q99" s="636"/>
      <c r="R99" s="76"/>
      <c r="S99" s="629" t="str">
        <f t="shared" si="9"/>
        <v/>
      </c>
      <c r="T99" s="631"/>
      <c r="U99" s="141"/>
      <c r="V99" s="87"/>
    </row>
    <row r="100" spans="1:22" s="83" customFormat="1" ht="17.100000000000001" customHeight="1">
      <c r="A100" s="174">
        <f t="shared" si="10"/>
        <v>9</v>
      </c>
      <c r="B100" s="635"/>
      <c r="C100" s="656"/>
      <c r="D100" s="656"/>
      <c r="E100" s="636"/>
      <c r="F100" s="635"/>
      <c r="G100" s="636"/>
      <c r="H100" s="629" t="str">
        <f t="shared" si="7"/>
        <v/>
      </c>
      <c r="I100" s="630"/>
      <c r="J100" s="631"/>
      <c r="K100" s="635"/>
      <c r="L100" s="636"/>
      <c r="M100" s="76"/>
      <c r="N100" s="629" t="str">
        <f t="shared" si="8"/>
        <v/>
      </c>
      <c r="O100" s="631"/>
      <c r="P100" s="635"/>
      <c r="Q100" s="636"/>
      <c r="R100" s="76"/>
      <c r="S100" s="629" t="str">
        <f t="shared" si="9"/>
        <v/>
      </c>
      <c r="T100" s="631"/>
      <c r="U100" s="141"/>
      <c r="V100" s="87"/>
    </row>
    <row r="101" spans="1:22" s="83" customFormat="1" ht="17.100000000000001" customHeight="1">
      <c r="A101" s="174">
        <f t="shared" si="10"/>
        <v>10</v>
      </c>
      <c r="B101" s="635"/>
      <c r="C101" s="656"/>
      <c r="D101" s="656"/>
      <c r="E101" s="636"/>
      <c r="F101" s="635"/>
      <c r="G101" s="636"/>
      <c r="H101" s="629" t="str">
        <f t="shared" si="7"/>
        <v/>
      </c>
      <c r="I101" s="630"/>
      <c r="J101" s="631"/>
      <c r="K101" s="635"/>
      <c r="L101" s="636"/>
      <c r="M101" s="76"/>
      <c r="N101" s="629" t="str">
        <f t="shared" si="8"/>
        <v/>
      </c>
      <c r="O101" s="631"/>
      <c r="P101" s="635"/>
      <c r="Q101" s="636"/>
      <c r="R101" s="76"/>
      <c r="S101" s="629" t="str">
        <f t="shared" si="9"/>
        <v/>
      </c>
      <c r="T101" s="631"/>
      <c r="U101" s="141"/>
      <c r="V101" s="87"/>
    </row>
    <row r="102" spans="1:22" s="83" customFormat="1" ht="17.100000000000001" customHeight="1">
      <c r="A102" s="174">
        <f t="shared" si="10"/>
        <v>11</v>
      </c>
      <c r="B102" s="635"/>
      <c r="C102" s="656"/>
      <c r="D102" s="656"/>
      <c r="E102" s="636"/>
      <c r="F102" s="635"/>
      <c r="G102" s="636"/>
      <c r="H102" s="629" t="str">
        <f t="shared" si="7"/>
        <v/>
      </c>
      <c r="I102" s="630"/>
      <c r="J102" s="631"/>
      <c r="K102" s="635"/>
      <c r="L102" s="636"/>
      <c r="M102" s="76"/>
      <c r="N102" s="629" t="str">
        <f t="shared" si="8"/>
        <v/>
      </c>
      <c r="O102" s="631"/>
      <c r="P102" s="635"/>
      <c r="Q102" s="636"/>
      <c r="R102" s="76"/>
      <c r="S102" s="629" t="str">
        <f t="shared" si="9"/>
        <v/>
      </c>
      <c r="T102" s="631"/>
      <c r="U102" s="141"/>
      <c r="V102" s="87"/>
    </row>
    <row r="103" spans="1:22" s="83" customFormat="1" ht="16.899999999999999" customHeight="1">
      <c r="A103" s="175">
        <f t="shared" si="10"/>
        <v>12</v>
      </c>
      <c r="B103" s="702"/>
      <c r="C103" s="706"/>
      <c r="D103" s="706"/>
      <c r="E103" s="703"/>
      <c r="F103" s="702"/>
      <c r="G103" s="703"/>
      <c r="H103" s="696" t="str">
        <f t="shared" si="7"/>
        <v/>
      </c>
      <c r="I103" s="704"/>
      <c r="J103" s="697"/>
      <c r="K103" s="702"/>
      <c r="L103" s="703"/>
      <c r="M103" s="78"/>
      <c r="N103" s="696" t="str">
        <f t="shared" si="8"/>
        <v/>
      </c>
      <c r="O103" s="697"/>
      <c r="P103" s="702"/>
      <c r="Q103" s="703"/>
      <c r="R103" s="78"/>
      <c r="S103" s="696" t="str">
        <f t="shared" si="9"/>
        <v/>
      </c>
      <c r="T103" s="697"/>
      <c r="U103" s="141"/>
      <c r="V103" s="87"/>
    </row>
    <row r="104" spans="1:22" s="83" customFormat="1" ht="17.100000000000001" customHeight="1">
      <c r="A104" s="176"/>
      <c r="B104" s="698" t="s">
        <v>315</v>
      </c>
      <c r="C104" s="655"/>
      <c r="D104" s="655"/>
      <c r="E104" s="655"/>
      <c r="F104" s="655"/>
      <c r="G104" s="655"/>
      <c r="H104" s="700" t="str">
        <f>IF(J19="なし",0,IF(COUNT(B92:B103)=0,"",IFERROR(ROUNDDOWN(AVERAGE(H92:H103),0),"エラー")))</f>
        <v/>
      </c>
      <c r="I104" s="705"/>
      <c r="J104" s="701"/>
      <c r="K104" s="698" t="s">
        <v>316</v>
      </c>
      <c r="L104" s="655"/>
      <c r="M104" s="699"/>
      <c r="N104" s="700" t="str">
        <f>IF('別紙１（基本）'!$AL$21&lt;&gt;"特別確認申請","-",IF(COUNT(K92:K103)=0,"",IFERROR(ROUNDDOWN(AVERAGE(N92:N103),0),"エラー")))</f>
        <v>-</v>
      </c>
      <c r="O104" s="701"/>
      <c r="P104" s="698" t="s">
        <v>317</v>
      </c>
      <c r="Q104" s="655"/>
      <c r="R104" s="699"/>
      <c r="S104" s="700" t="str">
        <f t="shared" ref="S104" si="11">IF(COUNT(P92:P103)=0,"",IFERROR(ROUNDDOWN(AVERAGE(S92:S103),0),"エラー"))</f>
        <v/>
      </c>
      <c r="T104" s="701"/>
      <c r="U104" s="141"/>
      <c r="V104" s="87"/>
    </row>
    <row r="105" spans="1:22" ht="6" customHeight="1">
      <c r="A105" s="94"/>
      <c r="B105" s="94"/>
      <c r="C105" s="94"/>
      <c r="D105" s="94"/>
      <c r="E105" s="94"/>
      <c r="F105" s="94"/>
      <c r="G105" s="94"/>
      <c r="H105" s="94"/>
      <c r="I105" s="94"/>
      <c r="J105" s="94"/>
      <c r="K105" s="94"/>
      <c r="L105" s="94"/>
      <c r="M105" s="94"/>
      <c r="N105" s="94"/>
      <c r="O105" s="94"/>
      <c r="P105" s="94"/>
      <c r="Q105" s="94"/>
      <c r="R105" s="94"/>
      <c r="S105" s="94"/>
      <c r="T105" s="94"/>
      <c r="U105" s="94"/>
      <c r="V105" s="96"/>
    </row>
    <row r="106" spans="1:22" ht="42" customHeight="1">
      <c r="A106" s="615" t="s">
        <v>318</v>
      </c>
      <c r="B106" s="616"/>
      <c r="C106" s="616"/>
      <c r="D106" s="616"/>
      <c r="E106" s="616"/>
      <c r="F106" s="616"/>
      <c r="G106" s="616"/>
      <c r="H106" s="616"/>
      <c r="I106" s="617"/>
      <c r="J106" s="612"/>
      <c r="K106" s="613"/>
      <c r="L106" s="613"/>
      <c r="M106" s="613"/>
      <c r="N106" s="613"/>
      <c r="O106" s="613"/>
      <c r="P106" s="613"/>
      <c r="Q106" s="613"/>
      <c r="R106" s="613"/>
      <c r="S106" s="613"/>
      <c r="T106" s="614"/>
      <c r="U106" s="95"/>
      <c r="V106" s="96"/>
    </row>
    <row r="107" spans="1:22" s="96" customFormat="1" ht="27" customHeight="1">
      <c r="A107" s="618" t="s">
        <v>319</v>
      </c>
      <c r="B107" s="619"/>
      <c r="C107" s="619"/>
      <c r="D107" s="619"/>
      <c r="E107" s="619"/>
      <c r="F107" s="619"/>
      <c r="G107" s="619"/>
      <c r="H107" s="619"/>
      <c r="I107" s="619"/>
      <c r="J107" s="619"/>
      <c r="K107" s="619"/>
      <c r="L107" s="619"/>
      <c r="M107" s="619"/>
      <c r="N107" s="619"/>
      <c r="O107" s="619"/>
      <c r="P107" s="619"/>
      <c r="Q107" s="619"/>
      <c r="R107" s="619"/>
      <c r="S107" s="619"/>
      <c r="T107" s="619"/>
      <c r="U107" s="95"/>
      <c r="V107" s="87"/>
    </row>
    <row r="108" spans="1:22" s="83" customFormat="1" ht="25.35" customHeight="1" thickBot="1">
      <c r="A108" s="95"/>
      <c r="B108" s="95"/>
      <c r="C108" s="95"/>
      <c r="D108" s="651" t="s">
        <v>320</v>
      </c>
      <c r="E108" s="651"/>
      <c r="F108" s="651"/>
      <c r="G108" s="651"/>
      <c r="H108" s="651"/>
      <c r="I108" s="651"/>
      <c r="J108" s="177" t="str">
        <f>IF(N104="-",H104,IF(H104="","",MAX(H104,N104)))</f>
        <v/>
      </c>
      <c r="K108" s="178"/>
      <c r="L108" s="643" t="str">
        <f>IFERROR(〔公表時は非表示〕貼付シート!C9,"")&amp;"の措置期間"</f>
        <v>＿＿＿＿措置の措置期間</v>
      </c>
      <c r="M108" s="644"/>
      <c r="N108" s="645"/>
      <c r="O108" s="133" t="str">
        <f>T35</f>
        <v>（　　　年間）</v>
      </c>
      <c r="P108" s="178"/>
      <c r="Q108" s="178"/>
      <c r="R108" s="178"/>
      <c r="S108" s="178"/>
      <c r="T108" s="178"/>
      <c r="U108" s="141"/>
      <c r="V108" s="87"/>
    </row>
    <row r="109" spans="1:22" s="83" customFormat="1" ht="25.35" customHeight="1" thickBot="1">
      <c r="A109" s="95"/>
      <c r="B109" s="95"/>
      <c r="C109" s="95"/>
      <c r="D109" s="649" t="s">
        <v>321</v>
      </c>
      <c r="E109" s="650"/>
      <c r="F109" s="650"/>
      <c r="G109" s="650"/>
      <c r="H109" s="650"/>
      <c r="I109" s="650"/>
      <c r="J109" s="179" t="str">
        <f>IF(OR(J108="",S104=""),"",IFERROR((S104-J108)/J108,"エラー"))</f>
        <v/>
      </c>
      <c r="K109" s="178"/>
      <c r="L109" s="646" t="s">
        <v>322</v>
      </c>
      <c r="M109" s="647"/>
      <c r="N109" s="648"/>
      <c r="O109" s="180" t="str">
        <f>IF('別紙１（基本）'!$AL$22&lt;&gt;"o","",0.015*O108)</f>
        <v/>
      </c>
      <c r="P109" s="141"/>
      <c r="Q109" s="654" t="s">
        <v>323</v>
      </c>
      <c r="R109" s="655"/>
      <c r="S109" s="652" t="str">
        <f>IF('別紙１（基本）'!$AL$22&lt;&gt;"o","",IF(D55="○","対象外",IF(OR(J109="",J109="エラー"),J109,IF(J109&gt;=O109,"該当","該当せず"))))</f>
        <v/>
      </c>
      <c r="T109" s="653"/>
      <c r="U109" s="141"/>
      <c r="V109" s="87"/>
    </row>
    <row r="110" spans="1:22">
      <c r="A110" s="95"/>
      <c r="B110" s="95"/>
      <c r="C110" s="95"/>
      <c r="D110" s="95"/>
      <c r="E110" s="85"/>
      <c r="F110" s="85"/>
      <c r="G110" s="85"/>
      <c r="H110" s="85"/>
      <c r="I110" s="85"/>
      <c r="J110" s="85"/>
      <c r="K110" s="85"/>
      <c r="L110" s="85"/>
      <c r="M110" s="85"/>
      <c r="N110" s="85"/>
      <c r="O110" s="85"/>
      <c r="P110" s="85"/>
      <c r="Q110" s="85"/>
      <c r="R110" s="85"/>
      <c r="S110" s="85"/>
      <c r="T110" s="85"/>
      <c r="U110" s="85"/>
    </row>
    <row r="111" spans="1:22">
      <c r="A111" s="95"/>
      <c r="B111" s="95"/>
      <c r="C111" s="95"/>
      <c r="D111" s="95"/>
      <c r="E111" s="95"/>
      <c r="F111" s="95"/>
      <c r="G111" s="95"/>
      <c r="H111" s="95"/>
      <c r="I111" s="95"/>
      <c r="J111" s="95"/>
      <c r="K111" s="95"/>
      <c r="L111" s="95"/>
      <c r="M111" s="95"/>
      <c r="N111" s="95"/>
      <c r="O111" s="95"/>
      <c r="P111" s="95"/>
      <c r="Q111" s="95"/>
      <c r="R111" s="95"/>
      <c r="S111" s="95"/>
      <c r="T111" s="95"/>
      <c r="U111" s="95"/>
    </row>
    <row r="112" spans="1:22" s="83" customFormat="1" ht="14.65" customHeight="1">
      <c r="A112" s="94" t="s">
        <v>324</v>
      </c>
      <c r="B112" s="141"/>
      <c r="C112" s="141"/>
      <c r="D112" s="141"/>
      <c r="E112" s="85"/>
      <c r="F112" s="85"/>
      <c r="G112" s="85"/>
      <c r="H112" s="85"/>
      <c r="I112" s="92"/>
      <c r="J112" s="92"/>
      <c r="K112" s="85"/>
      <c r="L112" s="91"/>
      <c r="M112" s="91"/>
      <c r="N112" s="91"/>
      <c r="O112" s="91"/>
      <c r="P112" s="91"/>
      <c r="Q112" s="141"/>
      <c r="R112" s="141"/>
      <c r="S112" s="95"/>
      <c r="T112" s="95"/>
      <c r="U112" s="95"/>
    </row>
    <row r="113" spans="1:21" s="83" customFormat="1" ht="21" customHeight="1" thickBot="1">
      <c r="A113" s="948" t="s">
        <v>325</v>
      </c>
      <c r="B113" s="949"/>
      <c r="C113" s="949"/>
      <c r="D113" s="949"/>
      <c r="E113" s="949"/>
      <c r="F113" s="949"/>
      <c r="G113" s="950"/>
      <c r="H113" s="641" t="str">
        <f>S38</f>
        <v/>
      </c>
      <c r="I113" s="641"/>
      <c r="J113" s="641"/>
      <c r="K113" s="95"/>
      <c r="L113" s="141"/>
      <c r="M113" s="141"/>
      <c r="N113" s="599" t="s">
        <v>326</v>
      </c>
      <c r="O113" s="599"/>
      <c r="P113" s="141"/>
      <c r="Q113" s="141"/>
      <c r="R113" s="141"/>
      <c r="S113" s="95"/>
      <c r="T113" s="95"/>
      <c r="U113" s="95"/>
    </row>
    <row r="114" spans="1:21" s="83" customFormat="1" ht="21" customHeight="1">
      <c r="A114" s="948" t="s">
        <v>327</v>
      </c>
      <c r="B114" s="949"/>
      <c r="C114" s="949"/>
      <c r="D114" s="949"/>
      <c r="E114" s="949"/>
      <c r="F114" s="949"/>
      <c r="G114" s="950"/>
      <c r="H114" s="641" t="str">
        <f>S67</f>
        <v/>
      </c>
      <c r="I114" s="641"/>
      <c r="J114" s="641"/>
      <c r="K114" s="85"/>
      <c r="L114" s="141"/>
      <c r="M114" s="141"/>
      <c r="N114" s="637" t="str">
        <f>IF('別紙１（基本）'!$AL$22&lt;&gt;"o","",IF(AND(H113="該当",H114="該当",OR(H115="該当",H115="対象外")),"該当","該当せず"))</f>
        <v/>
      </c>
      <c r="O114" s="638"/>
      <c r="P114" s="141"/>
      <c r="Q114" s="141"/>
      <c r="R114" s="141"/>
      <c r="S114" s="95"/>
      <c r="T114" s="95"/>
      <c r="U114" s="95"/>
    </row>
    <row r="115" spans="1:21" s="83" customFormat="1" ht="21" customHeight="1" thickBot="1">
      <c r="A115" s="948" t="s">
        <v>328</v>
      </c>
      <c r="B115" s="949"/>
      <c r="C115" s="949"/>
      <c r="D115" s="949"/>
      <c r="E115" s="949"/>
      <c r="F115" s="949"/>
      <c r="G115" s="950"/>
      <c r="H115" s="641" t="str">
        <f>S109</f>
        <v/>
      </c>
      <c r="I115" s="641"/>
      <c r="J115" s="641"/>
      <c r="K115" s="85"/>
      <c r="L115" s="141"/>
      <c r="M115" s="141"/>
      <c r="N115" s="639"/>
      <c r="O115" s="640"/>
      <c r="P115" s="141"/>
      <c r="Q115" s="141"/>
      <c r="R115" s="141"/>
      <c r="S115" s="95"/>
      <c r="T115" s="95"/>
      <c r="U115" s="95"/>
    </row>
  </sheetData>
  <sheetProtection algorithmName="SHA-512" hashValue="By3Kn49FY7+wJ0g2uwuM6OI++jH0EI4NF249xcZgzEeSSXn9CrOygz7FTBi9VFKWSFperr1ImqaxLdAL21rb9A==" saltValue="ewLFOy7K+rAu8Dw+Ky7Gfg==" spinCount="100000" sheet="1" objects="1" scenarios="1"/>
  <mergeCells count="176">
    <mergeCell ref="G3:Q4"/>
    <mergeCell ref="I8:T8"/>
    <mergeCell ref="I9:T9"/>
    <mergeCell ref="I11:T11"/>
    <mergeCell ref="G9:G14"/>
    <mergeCell ref="S3:U3"/>
    <mergeCell ref="I10:T10"/>
    <mergeCell ref="I13:T13"/>
    <mergeCell ref="L35:N35"/>
    <mergeCell ref="Q35:S35"/>
    <mergeCell ref="C35:I35"/>
    <mergeCell ref="C25:I25"/>
    <mergeCell ref="C24:I24"/>
    <mergeCell ref="A8:F14"/>
    <mergeCell ref="B18:I21"/>
    <mergeCell ref="B28:I28"/>
    <mergeCell ref="B24:B25"/>
    <mergeCell ref="B23:I23"/>
    <mergeCell ref="B22:I22"/>
    <mergeCell ref="B31:I31"/>
    <mergeCell ref="J31:T31"/>
    <mergeCell ref="K89:O89"/>
    <mergeCell ref="P89:T89"/>
    <mergeCell ref="B90:J90"/>
    <mergeCell ref="K90:O90"/>
    <mergeCell ref="P90:T90"/>
    <mergeCell ref="A66:T66"/>
    <mergeCell ref="L67:N67"/>
    <mergeCell ref="Q67:R67"/>
    <mergeCell ref="S67:T67"/>
    <mergeCell ref="Q68:T69"/>
    <mergeCell ref="A67:C68"/>
    <mergeCell ref="D68:I68"/>
    <mergeCell ref="D67:I67"/>
    <mergeCell ref="S91:T91"/>
    <mergeCell ref="K92:L92"/>
    <mergeCell ref="N92:O92"/>
    <mergeCell ref="P92:Q92"/>
    <mergeCell ref="S92:T92"/>
    <mergeCell ref="K91:L91"/>
    <mergeCell ref="N91:O91"/>
    <mergeCell ref="P91:Q91"/>
    <mergeCell ref="H91:J91"/>
    <mergeCell ref="S95:T95"/>
    <mergeCell ref="K96:L96"/>
    <mergeCell ref="N96:O96"/>
    <mergeCell ref="P96:Q96"/>
    <mergeCell ref="S96:T96"/>
    <mergeCell ref="K95:L95"/>
    <mergeCell ref="N95:O95"/>
    <mergeCell ref="P95:Q95"/>
    <mergeCell ref="S93:T93"/>
    <mergeCell ref="K94:L94"/>
    <mergeCell ref="N94:O94"/>
    <mergeCell ref="P94:Q94"/>
    <mergeCell ref="S94:T94"/>
    <mergeCell ref="K93:L93"/>
    <mergeCell ref="N93:O93"/>
    <mergeCell ref="P93:Q93"/>
    <mergeCell ref="S97:T97"/>
    <mergeCell ref="K98:L98"/>
    <mergeCell ref="N98:O98"/>
    <mergeCell ref="P98:Q98"/>
    <mergeCell ref="S98:T98"/>
    <mergeCell ref="K97:L97"/>
    <mergeCell ref="N97:O97"/>
    <mergeCell ref="P97:Q97"/>
    <mergeCell ref="F97:G97"/>
    <mergeCell ref="H97:J97"/>
    <mergeCell ref="K101:L101"/>
    <mergeCell ref="N101:O101"/>
    <mergeCell ref="P101:Q101"/>
    <mergeCell ref="S99:T99"/>
    <mergeCell ref="K100:L100"/>
    <mergeCell ref="N100:O100"/>
    <mergeCell ref="P100:Q100"/>
    <mergeCell ref="S100:T100"/>
    <mergeCell ref="K99:L99"/>
    <mergeCell ref="N99:O99"/>
    <mergeCell ref="P99:Q99"/>
    <mergeCell ref="B97:E97"/>
    <mergeCell ref="F95:G95"/>
    <mergeCell ref="F96:G96"/>
    <mergeCell ref="B91:E91"/>
    <mergeCell ref="A89:A90"/>
    <mergeCell ref="B89:J89"/>
    <mergeCell ref="S103:T103"/>
    <mergeCell ref="K104:M104"/>
    <mergeCell ref="N104:O104"/>
    <mergeCell ref="P104:R104"/>
    <mergeCell ref="S104:T104"/>
    <mergeCell ref="F103:G103"/>
    <mergeCell ref="B104:G104"/>
    <mergeCell ref="H103:J103"/>
    <mergeCell ref="H104:J104"/>
    <mergeCell ref="B103:E103"/>
    <mergeCell ref="K103:L103"/>
    <mergeCell ref="N103:O103"/>
    <mergeCell ref="P103:Q103"/>
    <mergeCell ref="S101:T101"/>
    <mergeCell ref="K102:L102"/>
    <mergeCell ref="N102:O102"/>
    <mergeCell ref="P102:Q102"/>
    <mergeCell ref="S102:T102"/>
    <mergeCell ref="C36:I36"/>
    <mergeCell ref="B29:I29"/>
    <mergeCell ref="B27:I27"/>
    <mergeCell ref="B26:I26"/>
    <mergeCell ref="B98:E98"/>
    <mergeCell ref="B99:E99"/>
    <mergeCell ref="A58:I61"/>
    <mergeCell ref="A62:I62"/>
    <mergeCell ref="A63:I63"/>
    <mergeCell ref="B48:U48"/>
    <mergeCell ref="B49:U49"/>
    <mergeCell ref="B51:U51"/>
    <mergeCell ref="E54:L54"/>
    <mergeCell ref="E55:L55"/>
    <mergeCell ref="A54:C55"/>
    <mergeCell ref="L36:N36"/>
    <mergeCell ref="Q36:S36"/>
    <mergeCell ref="F91:G91"/>
    <mergeCell ref="F92:G92"/>
    <mergeCell ref="F93:G93"/>
    <mergeCell ref="F94:G94"/>
    <mergeCell ref="B92:E92"/>
    <mergeCell ref="B93:E93"/>
    <mergeCell ref="B94:E94"/>
    <mergeCell ref="A113:G113"/>
    <mergeCell ref="N113:O113"/>
    <mergeCell ref="A114:G114"/>
    <mergeCell ref="A115:G115"/>
    <mergeCell ref="N114:O115"/>
    <mergeCell ref="H113:J113"/>
    <mergeCell ref="H114:J114"/>
    <mergeCell ref="H115:J115"/>
    <mergeCell ref="A79:U81"/>
    <mergeCell ref="A84:U85"/>
    <mergeCell ref="L108:N108"/>
    <mergeCell ref="L109:N109"/>
    <mergeCell ref="D109:I109"/>
    <mergeCell ref="D108:I108"/>
    <mergeCell ref="S109:T109"/>
    <mergeCell ref="Q109:R109"/>
    <mergeCell ref="B100:E100"/>
    <mergeCell ref="B101:E101"/>
    <mergeCell ref="B102:E102"/>
    <mergeCell ref="B95:E95"/>
    <mergeCell ref="B96:E96"/>
    <mergeCell ref="H98:J98"/>
    <mergeCell ref="H99:J99"/>
    <mergeCell ref="H100:J100"/>
    <mergeCell ref="J65:T65"/>
    <mergeCell ref="A65:I65"/>
    <mergeCell ref="A106:I106"/>
    <mergeCell ref="J106:T106"/>
    <mergeCell ref="A107:T107"/>
    <mergeCell ref="J37:J38"/>
    <mergeCell ref="C37:I38"/>
    <mergeCell ref="S38:T39"/>
    <mergeCell ref="Q38:R39"/>
    <mergeCell ref="A78:U78"/>
    <mergeCell ref="A72:U72"/>
    <mergeCell ref="A75:U75"/>
    <mergeCell ref="H101:J101"/>
    <mergeCell ref="H102:J102"/>
    <mergeCell ref="H92:J92"/>
    <mergeCell ref="H93:J93"/>
    <mergeCell ref="H94:J94"/>
    <mergeCell ref="H95:J95"/>
    <mergeCell ref="H96:J96"/>
    <mergeCell ref="F98:G98"/>
    <mergeCell ref="F99:G99"/>
    <mergeCell ref="F100:G100"/>
    <mergeCell ref="F101:G101"/>
    <mergeCell ref="F102:G102"/>
  </mergeCells>
  <phoneticPr fontId="2"/>
  <conditionalFormatting sqref="B92:J103 P92:T103">
    <cfRule type="expression" dxfId="9" priority="7">
      <formula>$D$55="○"</formula>
    </cfRule>
  </conditionalFormatting>
  <conditionalFormatting sqref="S38 K63:T63 S67 S109 H113:H115 N114">
    <cfRule type="cellIs" dxfId="8" priority="9" operator="equal">
      <formula>"該当"</formula>
    </cfRule>
    <cfRule type="cellIs" dxfId="7" priority="10" operator="equal">
      <formula>"該当せず"</formula>
    </cfRule>
  </conditionalFormatting>
  <dataValidations count="2">
    <dataValidation type="list" allowBlank="1" showInputMessage="1" showErrorMessage="1" sqref="G8:G14 D54:D55" xr:uid="{00000000-0002-0000-0800-000000000000}">
      <formula1>"○,　"</formula1>
    </dataValidation>
    <dataValidation type="whole" imeMode="off" operator="greaterThanOrEqual" allowBlank="1" showInputMessage="1" showErrorMessage="1" error="整数（小数点以下切り捨て）で入力してください。" sqref="J23:T27 J62:T62 B92:G103 K92:M103 P92:R103" xr:uid="{00000000-0002-0000-0800-000001000000}">
      <formula1>-999999999</formula1>
    </dataValidation>
  </dataValidations>
  <printOptions horizontalCentered="1"/>
  <pageMargins left="0.31496062992125984" right="0.31496062992125984" top="0.74803149606299213" bottom="0.15748031496062992" header="0.31496062992125984" footer="0.31496062992125984"/>
  <pageSetup paperSize="9" scale="82" fitToHeight="0" orientation="landscape" r:id="rId1"/>
  <rowBreaks count="3" manualBreakCount="3">
    <brk id="40" max="20" man="1"/>
    <brk id="52" max="20" man="1"/>
    <brk id="8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4" id="{F811907F-936C-48B3-B4C9-0E091BFDE048}">
            <xm:f>AND(OR('別紙１（基本）'!$AL$21&lt;&gt;"特別確認申請",$D$55="○"),'別紙１（基本）'!$AL$22="o")</xm:f>
            <x14:dxf>
              <fill>
                <patternFill>
                  <bgColor theme="1" tint="0.34998626667073579"/>
                </patternFill>
              </fill>
            </x14:dxf>
          </x14:cfRule>
          <xm:sqref>K92:O103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90"/>
  <sheetViews>
    <sheetView showGridLines="0" view="pageBreakPreview" zoomScaleNormal="100" zoomScaleSheetLayoutView="100" workbookViewId="0">
      <pane ySplit="2" topLeftCell="A3" activePane="bottomLeft" state="frozen"/>
      <selection pane="bottomLeft"/>
    </sheetView>
  </sheetViews>
  <sheetFormatPr defaultColWidth="10" defaultRowHeight="13.15"/>
  <cols>
    <col min="1" max="2" width="5.42578125" style="87" customWidth="1"/>
    <col min="3" max="4" width="5.5703125" style="87" customWidth="1"/>
    <col min="5" max="5" width="11.28515625" style="87" customWidth="1"/>
    <col min="6" max="7" width="5.5703125" style="87" customWidth="1"/>
    <col min="8" max="18" width="11.28515625" style="87" customWidth="1"/>
    <col min="19" max="16384" width="10" style="87"/>
  </cols>
  <sheetData>
    <row r="1" spans="1:18" s="83" customFormat="1" ht="30.6" customHeight="1">
      <c r="A1" s="79"/>
      <c r="B1" s="79"/>
      <c r="C1" s="80" t="str">
        <f>IF(E3="","このシートを記載し提出してください。",E3)</f>
        <v>このシートを記載し提出してください。</v>
      </c>
      <c r="D1" s="79"/>
      <c r="E1" s="79"/>
      <c r="G1" s="80"/>
      <c r="H1" s="181"/>
    </row>
    <row r="2" spans="1:18" s="83" customFormat="1" ht="15" customHeight="1">
      <c r="A2" s="79"/>
    </row>
    <row r="3" spans="1:18" ht="18" customHeight="1">
      <c r="A3" s="85" t="s">
        <v>329</v>
      </c>
      <c r="B3" s="85"/>
      <c r="C3" s="85"/>
      <c r="D3" s="85"/>
      <c r="E3" s="957" t="str">
        <f>IF(はじめに!$F$4="","",IF(OR('別紙１（基本）'!AL22&lt;&gt;"o",'別紙１（基本）'!AL19="-"),"※先に別紙１（基本）シートを記載してください。",IF('別紙１（基本）'!AL23&lt;&gt;2.1,"※このシートには記載不要です。","")))</f>
        <v/>
      </c>
      <c r="F3" s="957"/>
      <c r="G3" s="957"/>
      <c r="H3" s="957"/>
      <c r="I3" s="957"/>
      <c r="J3" s="957"/>
      <c r="K3" s="957"/>
      <c r="L3" s="957"/>
      <c r="M3" s="957"/>
      <c r="N3" s="957"/>
      <c r="O3" s="957"/>
      <c r="P3" s="86" t="s">
        <v>115</v>
      </c>
      <c r="Q3" s="424" t="str">
        <f>'別紙１（基本）'!$AB$5&amp;""</f>
        <v/>
      </c>
      <c r="R3" s="424"/>
    </row>
    <row r="4" spans="1:18" ht="9" customHeight="1">
      <c r="A4" s="88"/>
      <c r="B4" s="85"/>
      <c r="C4" s="85"/>
      <c r="D4" s="85"/>
      <c r="E4" s="957"/>
      <c r="F4" s="957"/>
      <c r="G4" s="957"/>
      <c r="H4" s="957"/>
      <c r="I4" s="957"/>
      <c r="J4" s="957"/>
      <c r="K4" s="957"/>
      <c r="L4" s="957"/>
      <c r="M4" s="957"/>
      <c r="N4" s="957"/>
      <c r="O4" s="957"/>
      <c r="P4" s="89"/>
      <c r="Q4" s="89"/>
      <c r="R4" s="95"/>
    </row>
    <row r="5" spans="1:18" ht="16.350000000000001" customHeight="1">
      <c r="A5" s="90" t="s">
        <v>330</v>
      </c>
      <c r="B5" s="90"/>
      <c r="C5" s="85"/>
      <c r="D5" s="85"/>
      <c r="E5" s="85"/>
      <c r="F5" s="85"/>
      <c r="G5" s="85"/>
      <c r="H5" s="85"/>
      <c r="I5" s="85"/>
      <c r="J5" s="92"/>
      <c r="K5" s="85"/>
      <c r="L5" s="85"/>
      <c r="M5" s="91"/>
      <c r="N5" s="91"/>
      <c r="O5" s="91"/>
      <c r="P5" s="91"/>
      <c r="Q5" s="91"/>
      <c r="R5" s="85"/>
    </row>
    <row r="6" spans="1:18" ht="13.35" customHeight="1">
      <c r="A6" s="85"/>
      <c r="B6" s="85"/>
      <c r="C6" s="85"/>
      <c r="D6" s="85"/>
      <c r="E6" s="85"/>
      <c r="F6" s="85"/>
      <c r="G6" s="85"/>
      <c r="H6" s="85"/>
      <c r="I6" s="92"/>
      <c r="J6" s="92"/>
      <c r="K6" s="85"/>
      <c r="L6" s="91"/>
      <c r="M6" s="91"/>
      <c r="N6" s="91"/>
      <c r="O6" s="91"/>
      <c r="P6" s="91"/>
      <c r="Q6" s="91"/>
      <c r="R6" s="91"/>
    </row>
    <row r="7" spans="1:18" s="96" customFormat="1" ht="15" customHeight="1">
      <c r="A7" s="94" t="s">
        <v>331</v>
      </c>
      <c r="B7" s="94"/>
      <c r="C7" s="94"/>
      <c r="D7" s="94"/>
      <c r="E7" s="95"/>
      <c r="F7" s="95"/>
      <c r="G7" s="95"/>
      <c r="H7" s="95"/>
      <c r="I7" s="95"/>
      <c r="J7" s="95"/>
      <c r="K7" s="95"/>
      <c r="L7" s="95"/>
      <c r="M7" s="95"/>
      <c r="N7" s="95"/>
      <c r="O7" s="95"/>
      <c r="P7" s="95"/>
      <c r="Q7" s="95"/>
      <c r="R7" s="95"/>
    </row>
    <row r="8" spans="1:18" s="96" customFormat="1" ht="27" customHeight="1">
      <c r="A8" s="776" t="s">
        <v>30</v>
      </c>
      <c r="B8" s="776"/>
      <c r="C8" s="958"/>
      <c r="D8" s="959"/>
      <c r="E8" s="959"/>
      <c r="F8" s="959"/>
      <c r="G8" s="959"/>
      <c r="H8" s="959"/>
      <c r="I8" s="959"/>
      <c r="J8" s="182" t="s">
        <v>156</v>
      </c>
      <c r="K8" s="960"/>
      <c r="L8" s="961"/>
      <c r="M8" s="961"/>
      <c r="N8" s="961"/>
      <c r="O8" s="961"/>
      <c r="P8" s="961"/>
      <c r="Q8" s="961"/>
      <c r="R8" s="962"/>
    </row>
    <row r="9" spans="1:18" s="96" customFormat="1" ht="27" customHeight="1">
      <c r="A9" s="755" t="s">
        <v>332</v>
      </c>
      <c r="B9" s="756"/>
      <c r="C9" s="44" t="s">
        <v>333</v>
      </c>
      <c r="D9" s="95" t="s">
        <v>334</v>
      </c>
      <c r="E9" s="95"/>
      <c r="F9" s="763" t="s">
        <v>335</v>
      </c>
      <c r="G9" s="763"/>
      <c r="H9" s="763"/>
      <c r="I9" s="763"/>
      <c r="J9" s="763"/>
      <c r="K9" s="760" t="s">
        <v>336</v>
      </c>
      <c r="L9" s="760"/>
      <c r="M9" s="959"/>
      <c r="N9" s="959"/>
      <c r="O9" s="959"/>
      <c r="P9" s="763" t="s">
        <v>337</v>
      </c>
      <c r="Q9" s="763"/>
      <c r="R9" s="764"/>
    </row>
    <row r="10" spans="1:18" s="96" customFormat="1" ht="27" customHeight="1">
      <c r="A10" s="757"/>
      <c r="B10" s="758"/>
      <c r="C10" s="44"/>
      <c r="D10" s="183" t="s">
        <v>338</v>
      </c>
      <c r="E10" s="183"/>
      <c r="F10" s="760" t="s">
        <v>339</v>
      </c>
      <c r="G10" s="760"/>
      <c r="H10" s="760"/>
      <c r="I10" s="761"/>
      <c r="J10" s="761"/>
      <c r="K10" s="761"/>
      <c r="L10" s="761"/>
      <c r="M10" s="761"/>
      <c r="N10" s="761"/>
      <c r="O10" s="761"/>
      <c r="P10" s="761"/>
      <c r="Q10" s="761"/>
      <c r="R10" s="762"/>
    </row>
    <row r="11" spans="1:18" s="96" customFormat="1" ht="27" customHeight="1">
      <c r="A11" s="757"/>
      <c r="B11" s="758"/>
      <c r="C11" s="44"/>
      <c r="D11" s="183" t="s">
        <v>340</v>
      </c>
      <c r="E11" s="183"/>
      <c r="F11" s="759" t="s">
        <v>341</v>
      </c>
      <c r="G11" s="759"/>
      <c r="H11" s="759"/>
      <c r="I11" s="761"/>
      <c r="J11" s="761"/>
      <c r="K11" s="761"/>
      <c r="L11" s="761"/>
      <c r="M11" s="761"/>
      <c r="N11" s="761"/>
      <c r="O11" s="761"/>
      <c r="P11" s="761"/>
      <c r="Q11" s="761"/>
      <c r="R11" s="762"/>
    </row>
    <row r="12" spans="1:18" s="96" customFormat="1" ht="24" customHeight="1">
      <c r="A12" s="429" t="s">
        <v>342</v>
      </c>
      <c r="B12" s="431"/>
      <c r="C12" s="44"/>
      <c r="D12" s="184" t="s">
        <v>343</v>
      </c>
      <c r="E12" s="184"/>
      <c r="F12" s="45"/>
      <c r="G12" s="183" t="s">
        <v>344</v>
      </c>
      <c r="H12" s="183"/>
      <c r="I12" s="183"/>
      <c r="J12" s="183"/>
      <c r="K12" s="183"/>
      <c r="L12" s="183"/>
      <c r="M12" s="97"/>
      <c r="N12" s="185"/>
      <c r="O12" s="185"/>
      <c r="P12" s="185"/>
      <c r="Q12" s="185"/>
      <c r="R12" s="186"/>
    </row>
    <row r="13" spans="1:18" s="96" customFormat="1" ht="27" customHeight="1">
      <c r="A13" s="432"/>
      <c r="B13" s="434"/>
      <c r="C13" s="816" t="s">
        <v>345</v>
      </c>
      <c r="D13" s="817"/>
      <c r="E13" s="818"/>
      <c r="F13" s="781" t="s">
        <v>346</v>
      </c>
      <c r="G13" s="782"/>
      <c r="H13" s="782"/>
      <c r="I13" s="782"/>
      <c r="J13" s="782"/>
      <c r="K13" s="33"/>
      <c r="L13" s="810" t="s">
        <v>347</v>
      </c>
      <c r="M13" s="811"/>
      <c r="N13" s="781" t="s">
        <v>348</v>
      </c>
      <c r="O13" s="782"/>
      <c r="P13" s="782"/>
      <c r="Q13" s="782"/>
      <c r="R13" s="41"/>
    </row>
    <row r="14" spans="1:18" s="96" customFormat="1" ht="27" customHeight="1">
      <c r="A14" s="432"/>
      <c r="B14" s="434"/>
      <c r="C14" s="819"/>
      <c r="D14" s="820"/>
      <c r="E14" s="821"/>
      <c r="F14" s="785" t="s">
        <v>349</v>
      </c>
      <c r="G14" s="786"/>
      <c r="H14" s="786"/>
      <c r="I14" s="786"/>
      <c r="J14" s="786"/>
      <c r="K14" s="34"/>
      <c r="L14" s="812"/>
      <c r="M14" s="813"/>
      <c r="N14" s="806" t="s">
        <v>350</v>
      </c>
      <c r="O14" s="807"/>
      <c r="P14" s="807"/>
      <c r="Q14" s="807"/>
      <c r="R14" s="42"/>
    </row>
    <row r="15" spans="1:18" s="96" customFormat="1" ht="27" customHeight="1">
      <c r="A15" s="435"/>
      <c r="B15" s="437"/>
      <c r="C15" s="822"/>
      <c r="D15" s="823"/>
      <c r="E15" s="824"/>
      <c r="F15" s="787" t="s">
        <v>351</v>
      </c>
      <c r="G15" s="788"/>
      <c r="H15" s="788"/>
      <c r="I15" s="788"/>
      <c r="J15" s="789"/>
      <c r="K15" s="362" t="str">
        <f>IF('別紙１（基本）'!$AL$22&lt;&gt;"o","",IF(C12="○",1,IFERROR(ROUNDDOWN(K14,0)/ROUNDDOWN(K13,0),"エラー")))</f>
        <v/>
      </c>
      <c r="L15" s="814"/>
      <c r="M15" s="815"/>
      <c r="N15" s="787" t="s">
        <v>352</v>
      </c>
      <c r="O15" s="788"/>
      <c r="P15" s="788"/>
      <c r="Q15" s="788"/>
      <c r="R15" s="363" t="str">
        <f>IF('別紙１（基本）'!$AL$22&lt;&gt;"o","",IF(C12="○",1,IFERROR(ROUNDDOWN(R14,0)/ROUNDDOWN(R13,0),"エラー")))</f>
        <v/>
      </c>
    </row>
    <row r="16" spans="1:18" s="96" customFormat="1">
      <c r="A16" s="827" t="s">
        <v>353</v>
      </c>
      <c r="B16" s="827"/>
      <c r="C16" s="827"/>
      <c r="D16" s="827"/>
      <c r="E16" s="827"/>
      <c r="F16" s="827"/>
      <c r="G16" s="827"/>
      <c r="H16" s="827"/>
      <c r="I16" s="827"/>
      <c r="J16" s="826" t="s">
        <v>354</v>
      </c>
      <c r="K16" s="826"/>
      <c r="L16" s="826"/>
      <c r="M16" s="826"/>
      <c r="N16" s="826"/>
      <c r="O16" s="826"/>
      <c r="P16" s="187"/>
      <c r="Q16" s="187"/>
      <c r="R16" s="187"/>
    </row>
    <row r="17" spans="1:20" s="96" customFormat="1">
      <c r="A17" s="828" t="s">
        <v>355</v>
      </c>
      <c r="B17" s="828"/>
      <c r="C17" s="828"/>
      <c r="D17" s="828"/>
      <c r="E17" s="828"/>
      <c r="F17" s="828"/>
      <c r="G17" s="828"/>
      <c r="H17" s="828"/>
      <c r="I17" s="828"/>
      <c r="J17" s="828"/>
      <c r="K17" s="828"/>
      <c r="L17" s="825" t="s">
        <v>356</v>
      </c>
      <c r="M17" s="825"/>
      <c r="N17" s="825"/>
      <c r="O17" s="825"/>
      <c r="P17" s="188"/>
      <c r="Q17" s="188"/>
      <c r="R17" s="188"/>
    </row>
    <row r="18" spans="1:20" ht="15" customHeight="1">
      <c r="A18" s="85"/>
      <c r="B18" s="85"/>
      <c r="C18" s="85"/>
      <c r="D18" s="85"/>
      <c r="E18" s="85"/>
      <c r="F18" s="85"/>
      <c r="G18" s="85"/>
      <c r="H18" s="85"/>
      <c r="I18" s="92"/>
      <c r="J18" s="95"/>
      <c r="K18" s="95"/>
      <c r="L18" s="95"/>
      <c r="M18" s="95"/>
      <c r="N18" s="95"/>
      <c r="O18" s="95"/>
      <c r="P18" s="95"/>
      <c r="Q18" s="95"/>
      <c r="R18" s="92"/>
    </row>
    <row r="19" spans="1:20" ht="15" customHeight="1">
      <c r="A19" s="93" t="s">
        <v>357</v>
      </c>
      <c r="B19" s="85"/>
      <c r="C19" s="85"/>
      <c r="D19" s="85"/>
      <c r="E19" s="85"/>
      <c r="F19" s="85"/>
      <c r="G19" s="85"/>
      <c r="H19" s="85"/>
      <c r="I19" s="92"/>
      <c r="J19" s="95"/>
      <c r="K19" s="95"/>
      <c r="L19" s="95"/>
      <c r="M19" s="95"/>
      <c r="N19" s="95"/>
      <c r="O19" s="95"/>
      <c r="P19" s="95"/>
      <c r="Q19" s="106" t="s">
        <v>247</v>
      </c>
      <c r="R19" s="25"/>
    </row>
    <row r="20" spans="1:20" s="193" customFormat="1" ht="24" customHeight="1">
      <c r="A20" s="666"/>
      <c r="B20" s="667"/>
      <c r="C20" s="667"/>
      <c r="D20" s="667"/>
      <c r="E20" s="667"/>
      <c r="F20" s="667"/>
      <c r="G20" s="668"/>
      <c r="H20" s="189" t="s">
        <v>358</v>
      </c>
      <c r="I20" s="190" t="s">
        <v>359</v>
      </c>
      <c r="J20" s="191"/>
      <c r="K20" s="191"/>
      <c r="L20" s="191"/>
      <c r="M20" s="191"/>
      <c r="N20" s="191"/>
      <c r="O20" s="191"/>
      <c r="P20" s="191"/>
      <c r="Q20" s="191"/>
      <c r="R20" s="192"/>
    </row>
    <row r="21" spans="1:20" s="198" customFormat="1" ht="24" customHeight="1">
      <c r="A21" s="669"/>
      <c r="B21" s="670"/>
      <c r="C21" s="670"/>
      <c r="D21" s="670"/>
      <c r="E21" s="670"/>
      <c r="F21" s="670"/>
      <c r="G21" s="671"/>
      <c r="H21" s="194" t="s">
        <v>360</v>
      </c>
      <c r="I21" s="195" t="s">
        <v>361</v>
      </c>
      <c r="J21" s="196">
        <f>IF(LEFT(別紙３!L18,4)="特別基準",別紙３!L17,別紙３!L18)</f>
        <v>2</v>
      </c>
      <c r="K21" s="196">
        <f>IF(LEFT(別紙３!M18,4)="特別基準",別紙３!M17,別紙３!M18)</f>
        <v>3</v>
      </c>
      <c r="L21" s="196">
        <f>IF(LEFT(別紙３!N18,4)="特別基準",別紙３!N17,別紙３!N18)</f>
        <v>4</v>
      </c>
      <c r="M21" s="196">
        <f>IF(LEFT(別紙３!O18,4)="特別基準",別紙３!O17,別紙３!O18)</f>
        <v>5</v>
      </c>
      <c r="N21" s="196">
        <f>IF(LEFT(別紙３!P18,4)="特別基準",別紙３!P17,別紙３!P18)</f>
        <v>6</v>
      </c>
      <c r="O21" s="196">
        <f>IF(LEFT(別紙３!Q18,4)="特別基準",別紙３!Q17,別紙３!Q18)</f>
        <v>7</v>
      </c>
      <c r="P21" s="196">
        <f>IF(LEFT(別紙３!R18,4)="特別基準",別紙３!R17,別紙３!R18)</f>
        <v>8</v>
      </c>
      <c r="Q21" s="196">
        <f>IF(LEFT(別紙３!S18,4)="特別基準",別紙３!S17,別紙３!S18)</f>
        <v>9</v>
      </c>
      <c r="R21" s="197">
        <f>IF(LEFT(別紙３!T18,4)="特別基準",別紙３!T17,別紙３!T18)</f>
        <v>10</v>
      </c>
    </row>
    <row r="22" spans="1:20" s="198" customFormat="1" ht="20.100000000000001" customHeight="1">
      <c r="A22" s="669"/>
      <c r="B22" s="670"/>
      <c r="C22" s="670"/>
      <c r="D22" s="670"/>
      <c r="E22" s="670"/>
      <c r="F22" s="670"/>
      <c r="G22" s="671"/>
      <c r="H22" s="388" t="str">
        <f>別紙３!J19</f>
        <v/>
      </c>
      <c r="I22" s="389" t="str">
        <f>別紙３!K19</f>
        <v/>
      </c>
      <c r="J22" s="390" t="str">
        <f>別紙３!L19</f>
        <v/>
      </c>
      <c r="K22" s="390" t="str">
        <f>別紙３!M19</f>
        <v/>
      </c>
      <c r="L22" s="390" t="str">
        <f>別紙３!N19</f>
        <v/>
      </c>
      <c r="M22" s="390" t="str">
        <f>別紙３!O19</f>
        <v/>
      </c>
      <c r="N22" s="390" t="str">
        <f>別紙３!P19</f>
        <v/>
      </c>
      <c r="O22" s="391" t="str">
        <f>別紙３!Q19</f>
        <v/>
      </c>
      <c r="P22" s="391" t="str">
        <f>別紙３!R19</f>
        <v/>
      </c>
      <c r="Q22" s="391" t="str">
        <f>別紙３!S19</f>
        <v/>
      </c>
      <c r="R22" s="392" t="str">
        <f>別紙３!T19</f>
        <v/>
      </c>
    </row>
    <row r="23" spans="1:20" s="198" customFormat="1" ht="20.100000000000001" customHeight="1">
      <c r="A23" s="376"/>
      <c r="B23" s="377"/>
      <c r="C23" s="377"/>
      <c r="D23" s="377"/>
      <c r="E23" s="377"/>
      <c r="F23" s="377"/>
      <c r="G23" s="378"/>
      <c r="H23" s="393" t="str">
        <f>別紙３!J20</f>
        <v/>
      </c>
      <c r="I23" s="394" t="str">
        <f>別紙３!K20</f>
        <v/>
      </c>
      <c r="J23" s="395" t="str">
        <f>別紙３!L20</f>
        <v/>
      </c>
      <c r="K23" s="395" t="str">
        <f>別紙３!M20</f>
        <v/>
      </c>
      <c r="L23" s="395" t="str">
        <f>別紙３!N20</f>
        <v/>
      </c>
      <c r="M23" s="395" t="str">
        <f>別紙３!O20</f>
        <v/>
      </c>
      <c r="N23" s="386"/>
      <c r="O23" s="387"/>
      <c r="P23" s="387"/>
      <c r="Q23" s="387"/>
      <c r="R23" s="385"/>
    </row>
    <row r="24" spans="1:20" s="111" customFormat="1" ht="20.100000000000001" customHeight="1">
      <c r="A24" s="660" t="s">
        <v>250</v>
      </c>
      <c r="B24" s="661"/>
      <c r="C24" s="661"/>
      <c r="D24" s="661"/>
      <c r="E24" s="661"/>
      <c r="F24" s="661"/>
      <c r="G24" s="675"/>
      <c r="H24" s="199" t="str">
        <f>別紙３!J22</f>
        <v/>
      </c>
      <c r="I24" s="199" t="str">
        <f>別紙３!K22</f>
        <v/>
      </c>
      <c r="J24" s="200" t="str">
        <f>別紙３!L22</f>
        <v/>
      </c>
      <c r="K24" s="200" t="str">
        <f>別紙３!M22</f>
        <v/>
      </c>
      <c r="L24" s="200" t="str">
        <f>別紙３!N22</f>
        <v/>
      </c>
      <c r="M24" s="200" t="str">
        <f>別紙３!O22</f>
        <v/>
      </c>
      <c r="N24" s="200" t="str">
        <f>別紙３!P22</f>
        <v/>
      </c>
      <c r="O24" s="200" t="str">
        <f>別紙３!Q22</f>
        <v/>
      </c>
      <c r="P24" s="200" t="str">
        <f>別紙３!R22</f>
        <v/>
      </c>
      <c r="Q24" s="200" t="str">
        <f>別紙３!S22</f>
        <v/>
      </c>
      <c r="R24" s="201" t="str">
        <f>別紙３!T22</f>
        <v/>
      </c>
    </row>
    <row r="25" spans="1:20" ht="20.100000000000001" customHeight="1">
      <c r="A25" s="750" t="s">
        <v>251</v>
      </c>
      <c r="B25" s="751"/>
      <c r="C25" s="751"/>
      <c r="D25" s="751"/>
      <c r="E25" s="751"/>
      <c r="F25" s="751"/>
      <c r="G25" s="752"/>
      <c r="H25" s="26"/>
      <c r="I25" s="35"/>
      <c r="J25" s="27"/>
      <c r="K25" s="27"/>
      <c r="L25" s="27"/>
      <c r="M25" s="27"/>
      <c r="N25" s="27"/>
      <c r="O25" s="28"/>
      <c r="P25" s="28"/>
      <c r="Q25" s="28"/>
      <c r="R25" s="36"/>
    </row>
    <row r="26" spans="1:20" ht="20.100000000000001" customHeight="1">
      <c r="A26" s="802" t="s">
        <v>252</v>
      </c>
      <c r="B26" s="733" t="s">
        <v>253</v>
      </c>
      <c r="C26" s="734"/>
      <c r="D26" s="734"/>
      <c r="E26" s="734"/>
      <c r="F26" s="734"/>
      <c r="G26" s="735"/>
      <c r="H26" s="29"/>
      <c r="I26" s="37"/>
      <c r="J26" s="30"/>
      <c r="K26" s="30"/>
      <c r="L26" s="30"/>
      <c r="M26" s="30"/>
      <c r="N26" s="30"/>
      <c r="O26" s="31"/>
      <c r="P26" s="31"/>
      <c r="Q26" s="31"/>
      <c r="R26" s="17"/>
    </row>
    <row r="27" spans="1:20" ht="20.100000000000001" customHeight="1">
      <c r="A27" s="802"/>
      <c r="B27" s="733" t="s">
        <v>254</v>
      </c>
      <c r="C27" s="734"/>
      <c r="D27" s="734"/>
      <c r="E27" s="734"/>
      <c r="F27" s="734"/>
      <c r="G27" s="735"/>
      <c r="H27" s="29"/>
      <c r="I27" s="37"/>
      <c r="J27" s="30"/>
      <c r="K27" s="30"/>
      <c r="L27" s="30"/>
      <c r="M27" s="30"/>
      <c r="N27" s="30"/>
      <c r="O27" s="31"/>
      <c r="P27" s="31"/>
      <c r="Q27" s="31"/>
      <c r="R27" s="17"/>
    </row>
    <row r="28" spans="1:20" ht="20.100000000000001" customHeight="1">
      <c r="A28" s="663" t="s">
        <v>255</v>
      </c>
      <c r="B28" s="664"/>
      <c r="C28" s="664"/>
      <c r="D28" s="664"/>
      <c r="E28" s="664"/>
      <c r="F28" s="664"/>
      <c r="G28" s="665"/>
      <c r="H28" s="29"/>
      <c r="I28" s="37"/>
      <c r="J28" s="30"/>
      <c r="K28" s="30"/>
      <c r="L28" s="30"/>
      <c r="M28" s="30"/>
      <c r="N28" s="30"/>
      <c r="O28" s="31"/>
      <c r="P28" s="31"/>
      <c r="Q28" s="31"/>
      <c r="R28" s="17"/>
    </row>
    <row r="29" spans="1:20" ht="20.100000000000001" customHeight="1" thickBot="1">
      <c r="A29" s="778" t="s">
        <v>256</v>
      </c>
      <c r="B29" s="779"/>
      <c r="C29" s="779"/>
      <c r="D29" s="779"/>
      <c r="E29" s="779"/>
      <c r="F29" s="779"/>
      <c r="G29" s="780"/>
      <c r="H29" s="32"/>
      <c r="I29" s="38"/>
      <c r="J29" s="39"/>
      <c r="K29" s="39"/>
      <c r="L29" s="39"/>
      <c r="M29" s="39"/>
      <c r="N29" s="39"/>
      <c r="O29" s="40"/>
      <c r="P29" s="40"/>
      <c r="Q29" s="40"/>
      <c r="R29" s="20"/>
    </row>
    <row r="30" spans="1:20" ht="27" hidden="1" customHeight="1" thickBot="1">
      <c r="A30" s="778" t="s">
        <v>257</v>
      </c>
      <c r="B30" s="779"/>
      <c r="C30" s="779"/>
      <c r="D30" s="779"/>
      <c r="E30" s="779"/>
      <c r="F30" s="779"/>
      <c r="G30" s="202"/>
      <c r="H30" s="203" t="e">
        <f>IF(H21="","",IF(H22="なし",1,MAX(1,(ROUNDDOWN(H25,0)-(ROUNDDOWN(H26,0)+ROUNDDOWN(H27,0))+ROUNDDOWN(H28,0)+ROUNDDOWN(H29,0))/H24*12)))</f>
        <v>#VALUE!</v>
      </c>
      <c r="I30" s="204" t="e">
        <f t="shared" ref="I30:R30" si="0">IF(I21="","",MAX(1,(ROUNDDOWN(I25,0)-(ROUNDDOWN(I26,0)+ROUNDDOWN(I27,0))+ROUNDDOWN(I28,0)+ROUNDDOWN(I29,0))/I24*12))</f>
        <v>#VALUE!</v>
      </c>
      <c r="J30" s="205" t="e">
        <f t="shared" si="0"/>
        <v>#VALUE!</v>
      </c>
      <c r="K30" s="205" t="e">
        <f t="shared" si="0"/>
        <v>#VALUE!</v>
      </c>
      <c r="L30" s="205" t="e">
        <f t="shared" si="0"/>
        <v>#VALUE!</v>
      </c>
      <c r="M30" s="205" t="e">
        <f t="shared" si="0"/>
        <v>#VALUE!</v>
      </c>
      <c r="N30" s="205" t="e">
        <f t="shared" si="0"/>
        <v>#VALUE!</v>
      </c>
      <c r="O30" s="205" t="e">
        <f t="shared" si="0"/>
        <v>#VALUE!</v>
      </c>
      <c r="P30" s="205" t="e">
        <f t="shared" si="0"/>
        <v>#VALUE!</v>
      </c>
      <c r="Q30" s="205" t="e">
        <f t="shared" si="0"/>
        <v>#VALUE!</v>
      </c>
      <c r="R30" s="124" t="e">
        <f t="shared" si="0"/>
        <v>#VALUE!</v>
      </c>
    </row>
    <row r="31" spans="1:20" ht="20.100000000000001" customHeight="1" thickBot="1">
      <c r="A31" s="660" t="s">
        <v>257</v>
      </c>
      <c r="B31" s="661"/>
      <c r="C31" s="661"/>
      <c r="D31" s="661"/>
      <c r="E31" s="661"/>
      <c r="F31" s="661"/>
      <c r="G31" s="662"/>
      <c r="H31" s="126" t="str">
        <f>IF('別紙１（基本）'!$AL$22&lt;&gt;"o","","(D)  "&amp;TEXT(H30,"#,##0"))</f>
        <v/>
      </c>
      <c r="I31" s="127" t="str">
        <f>IF('別紙１（基本）'!$AL$22&lt;&gt;"o","",IF(LEFT(I21,4)="措置終了","(E)  ","")&amp;TEXT(I30,"#,##0"))</f>
        <v/>
      </c>
      <c r="J31" s="128" t="str">
        <f>IF('別紙１（基本）'!$AL$22&lt;&gt;"o","",IF(LEFT(J21,4)="措置終了","(E)  ","")&amp;TEXT(J30,"#,##0"))</f>
        <v/>
      </c>
      <c r="K31" s="128" t="str">
        <f>IF('別紙１（基本）'!$AL$22&lt;&gt;"o","",IF(LEFT(K21,4)="措置終了","(E)  ","")&amp;TEXT(K30,"#,##0"))</f>
        <v/>
      </c>
      <c r="L31" s="128" t="str">
        <f>IF('別紙１（基本）'!$AL$22&lt;&gt;"o","",IF(LEFT(L21,4)="措置終了","(E)  ","")&amp;TEXT(L30,"#,##0"))</f>
        <v/>
      </c>
      <c r="M31" s="128" t="str">
        <f>IF('別紙１（基本）'!$AL$22&lt;&gt;"o","",IF(LEFT(M21,4)="措置終了","(E)  ","")&amp;TEXT(M30,"#,##0"))</f>
        <v/>
      </c>
      <c r="N31" s="128" t="str">
        <f>IF('別紙１（基本）'!$AL$22&lt;&gt;"o","",IF(LEFT(N21,4)="措置終了","(E)  ","")&amp;TEXT(N30,"#,##0"))</f>
        <v/>
      </c>
      <c r="O31" s="128" t="str">
        <f>IF('別紙１（基本）'!$AL$22&lt;&gt;"o","",IF(LEFT(O21,4)="措置終了","(E)  ","")&amp;TEXT(O30,"#,##0"))</f>
        <v/>
      </c>
      <c r="P31" s="128" t="str">
        <f>IF('別紙１（基本）'!$AL$22&lt;&gt;"o","",IF(LEFT(P21,4)="措置終了","(E)  ","")&amp;TEXT(P30,"#,##0"))</f>
        <v/>
      </c>
      <c r="Q31" s="128" t="str">
        <f>IF('別紙１（基本）'!$AL$22&lt;&gt;"o","",IF(LEFT(Q21,4)="措置終了","(E)  ","")&amp;TEXT(Q30,"#,##0"))</f>
        <v/>
      </c>
      <c r="R31" s="129" t="str">
        <f>IF('別紙１（基本）'!$AL$22&lt;&gt;"o","",IF(LEFT(R21,4)="措置終了","(E)  ","")&amp;TEXT(R30,"#,##0"))</f>
        <v/>
      </c>
    </row>
    <row r="32" spans="1:20" ht="6" customHeight="1">
      <c r="A32" s="94"/>
      <c r="B32" s="94"/>
      <c r="C32" s="94"/>
      <c r="D32" s="94"/>
      <c r="E32" s="94"/>
      <c r="F32" s="94"/>
      <c r="G32" s="94"/>
      <c r="H32" s="94"/>
      <c r="I32" s="94"/>
      <c r="J32" s="94"/>
      <c r="K32" s="94"/>
      <c r="L32" s="94"/>
      <c r="M32" s="94"/>
      <c r="N32" s="94"/>
      <c r="O32" s="94"/>
      <c r="P32" s="94"/>
      <c r="Q32" s="94"/>
      <c r="R32" s="94"/>
      <c r="T32" s="96"/>
    </row>
    <row r="33" spans="1:20" ht="42" customHeight="1">
      <c r="A33" s="615" t="s">
        <v>362</v>
      </c>
      <c r="B33" s="616"/>
      <c r="C33" s="616"/>
      <c r="D33" s="616"/>
      <c r="E33" s="616"/>
      <c r="F33" s="616"/>
      <c r="G33" s="616"/>
      <c r="H33" s="612"/>
      <c r="I33" s="613"/>
      <c r="J33" s="613"/>
      <c r="K33" s="613"/>
      <c r="L33" s="613"/>
      <c r="M33" s="613"/>
      <c r="N33" s="613"/>
      <c r="O33" s="613"/>
      <c r="P33" s="613"/>
      <c r="Q33" s="613"/>
      <c r="R33" s="614"/>
      <c r="T33" s="96"/>
    </row>
    <row r="34" spans="1:20">
      <c r="A34" s="85" t="s">
        <v>363</v>
      </c>
      <c r="B34" s="85"/>
      <c r="C34" s="85"/>
      <c r="D34" s="85"/>
      <c r="E34" s="85"/>
      <c r="F34" s="85"/>
      <c r="G34" s="85"/>
      <c r="H34" s="85"/>
      <c r="I34" s="85"/>
      <c r="J34" s="85"/>
      <c r="K34" s="85"/>
      <c r="L34" s="85"/>
      <c r="M34" s="85"/>
      <c r="N34" s="85"/>
      <c r="O34" s="85"/>
      <c r="P34" s="85"/>
      <c r="Q34" s="85"/>
      <c r="R34" s="85"/>
    </row>
    <row r="35" spans="1:20">
      <c r="A35" s="85" t="s">
        <v>364</v>
      </c>
      <c r="B35" s="85"/>
      <c r="C35" s="85"/>
      <c r="D35" s="85"/>
      <c r="E35" s="85"/>
      <c r="F35" s="85"/>
      <c r="G35" s="85"/>
      <c r="H35" s="85"/>
      <c r="I35" s="85"/>
      <c r="J35" s="85"/>
      <c r="K35" s="85"/>
      <c r="L35" s="85"/>
      <c r="M35" s="85"/>
      <c r="N35" s="85"/>
      <c r="O35" s="85"/>
      <c r="P35" s="85"/>
      <c r="Q35" s="85"/>
      <c r="R35" s="85"/>
    </row>
    <row r="36" spans="1:20" ht="8.65" customHeight="1" thickBot="1">
      <c r="A36" s="206"/>
      <c r="B36" s="206"/>
      <c r="C36" s="206"/>
      <c r="D36" s="206"/>
      <c r="E36" s="206"/>
      <c r="F36" s="206"/>
      <c r="G36" s="206"/>
      <c r="H36" s="206"/>
      <c r="I36" s="206"/>
      <c r="J36" s="206"/>
      <c r="K36" s="206"/>
      <c r="L36" s="206"/>
      <c r="M36" s="206"/>
      <c r="N36" s="206"/>
      <c r="O36" s="206"/>
      <c r="P36" s="206"/>
      <c r="Q36" s="85"/>
      <c r="R36" s="85"/>
    </row>
    <row r="37" spans="1:20" ht="27" customHeight="1" thickBot="1">
      <c r="A37" s="803" t="s">
        <v>365</v>
      </c>
      <c r="B37" s="804"/>
      <c r="C37" s="804"/>
      <c r="D37" s="804"/>
      <c r="E37" s="804"/>
      <c r="F37" s="804"/>
      <c r="G37" s="805"/>
      <c r="H37" s="70"/>
      <c r="I37" s="792" t="s">
        <v>366</v>
      </c>
      <c r="J37" s="793"/>
      <c r="K37" s="793"/>
      <c r="L37" s="793"/>
      <c r="M37" s="207" t="str">
        <f>IF('別紙１（基本）'!AL22&lt;&gt;"o","",IFERROR(($H$30/ROUNDDOWN($H$37,0))*ROUNDDOWN($H$38,0)*$K$15,"エラー"))</f>
        <v/>
      </c>
      <c r="N37" s="85"/>
      <c r="O37" s="85"/>
      <c r="P37" s="85"/>
      <c r="Q37" s="85"/>
      <c r="R37" s="85"/>
    </row>
    <row r="38" spans="1:20" ht="27" customHeight="1" thickBot="1">
      <c r="A38" s="803" t="s">
        <v>367</v>
      </c>
      <c r="B38" s="804"/>
      <c r="C38" s="804"/>
      <c r="D38" s="804"/>
      <c r="E38" s="804"/>
      <c r="F38" s="804"/>
      <c r="G38" s="805"/>
      <c r="H38" s="70"/>
      <c r="I38" s="792" t="s">
        <v>368</v>
      </c>
      <c r="J38" s="793"/>
      <c r="K38" s="793"/>
      <c r="L38" s="793"/>
      <c r="M38" s="207" t="str">
        <f>IF('別紙１（基本）'!AL22&lt;&gt;"o","",INDEX($I$30:$R$30,MATCH("措置終了*",$I$21:$R$21,0)))</f>
        <v/>
      </c>
      <c r="N38" s="85"/>
      <c r="O38" s="707" t="s">
        <v>369</v>
      </c>
      <c r="P38" s="715"/>
      <c r="Q38" s="794" t="str">
        <f>IF('別紙１（基本）'!AL22&lt;&gt;"o","",IF(OR(M37="-",M38="-"),"-",IF(M37&lt;M38,"該当","該当せず")))</f>
        <v/>
      </c>
      <c r="R38" s="795"/>
    </row>
    <row r="39" spans="1:20">
      <c r="A39" s="136"/>
      <c r="B39" s="85"/>
      <c r="C39" s="85"/>
      <c r="D39" s="85"/>
      <c r="E39" s="85"/>
      <c r="F39" s="85"/>
      <c r="G39" s="85"/>
      <c r="H39" s="85"/>
      <c r="I39" s="137"/>
      <c r="J39" s="85"/>
      <c r="K39" s="85"/>
      <c r="L39" s="85"/>
      <c r="M39" s="85"/>
      <c r="N39" s="85"/>
      <c r="O39" s="85"/>
      <c r="P39" s="85"/>
      <c r="Q39" s="85"/>
      <c r="R39" s="85"/>
    </row>
    <row r="40" spans="1:20" ht="20.25" customHeight="1">
      <c r="A40" s="93" t="s">
        <v>268</v>
      </c>
      <c r="B40" s="85"/>
      <c r="C40" s="85"/>
      <c r="D40" s="85"/>
      <c r="E40" s="85"/>
      <c r="F40" s="85"/>
      <c r="G40" s="85"/>
      <c r="H40" s="85"/>
      <c r="I40" s="85"/>
      <c r="J40" s="85"/>
      <c r="K40" s="85"/>
      <c r="L40" s="85"/>
      <c r="M40" s="85"/>
      <c r="N40" s="85"/>
      <c r="O40" s="85"/>
      <c r="P40" s="85"/>
      <c r="Q40" s="85"/>
      <c r="R40" s="85"/>
    </row>
    <row r="41" spans="1:20" ht="18" customHeight="1">
      <c r="A41" s="85" t="s">
        <v>269</v>
      </c>
      <c r="B41" s="85"/>
      <c r="C41" s="85"/>
      <c r="D41" s="85"/>
      <c r="E41" s="85"/>
      <c r="F41" s="85"/>
      <c r="G41" s="85"/>
      <c r="H41" s="85"/>
      <c r="I41" s="85"/>
      <c r="J41" s="85"/>
      <c r="K41" s="85"/>
      <c r="L41" s="85"/>
      <c r="M41" s="85"/>
      <c r="N41" s="85"/>
      <c r="O41" s="85"/>
      <c r="P41" s="85"/>
      <c r="Q41" s="85"/>
      <c r="R41" s="85"/>
    </row>
    <row r="42" spans="1:20" ht="18" customHeight="1">
      <c r="A42" s="85" t="s">
        <v>270</v>
      </c>
      <c r="B42" s="85"/>
      <c r="C42" s="85"/>
      <c r="D42" s="85"/>
      <c r="E42" s="85"/>
      <c r="F42" s="85"/>
      <c r="G42" s="85"/>
      <c r="H42" s="85"/>
      <c r="I42" s="85"/>
      <c r="J42" s="85"/>
      <c r="K42" s="85"/>
      <c r="L42" s="85"/>
      <c r="M42" s="85"/>
      <c r="N42" s="85"/>
      <c r="O42" s="85"/>
      <c r="P42" s="85"/>
      <c r="Q42" s="85"/>
      <c r="R42" s="85"/>
    </row>
    <row r="43" spans="1:20" ht="18" customHeight="1">
      <c r="A43" s="85" t="s">
        <v>271</v>
      </c>
      <c r="B43" s="85"/>
      <c r="C43" s="85"/>
      <c r="D43" s="85"/>
      <c r="E43" s="85"/>
      <c r="F43" s="85"/>
      <c r="G43" s="85"/>
      <c r="H43" s="85"/>
      <c r="I43" s="85"/>
      <c r="J43" s="85"/>
      <c r="K43" s="85"/>
      <c r="L43" s="85"/>
      <c r="M43" s="85"/>
      <c r="N43" s="85"/>
      <c r="O43" s="85"/>
      <c r="P43" s="85"/>
      <c r="Q43" s="85"/>
      <c r="R43" s="85"/>
    </row>
    <row r="44" spans="1:20" ht="20.25" customHeight="1">
      <c r="A44" s="138" t="s">
        <v>272</v>
      </c>
      <c r="B44" s="85"/>
      <c r="C44" s="85"/>
      <c r="D44" s="85"/>
      <c r="E44" s="85"/>
      <c r="F44" s="85"/>
      <c r="G44" s="85"/>
      <c r="H44" s="85"/>
      <c r="I44" s="85"/>
      <c r="J44" s="85"/>
      <c r="K44" s="85"/>
      <c r="L44" s="85"/>
      <c r="M44" s="85"/>
      <c r="N44" s="85"/>
      <c r="O44" s="85"/>
      <c r="P44" s="85"/>
      <c r="Q44" s="85"/>
      <c r="R44" s="85"/>
    </row>
    <row r="45" spans="1:20" ht="20.25" customHeight="1">
      <c r="A45" s="138" t="s">
        <v>273</v>
      </c>
      <c r="B45" s="85"/>
      <c r="C45" s="85"/>
      <c r="D45" s="85"/>
      <c r="E45" s="85"/>
      <c r="F45" s="85"/>
      <c r="G45" s="85"/>
      <c r="H45" s="85"/>
      <c r="I45" s="85"/>
      <c r="J45" s="85"/>
      <c r="K45" s="85"/>
      <c r="L45" s="85"/>
      <c r="M45" s="85"/>
      <c r="N45" s="85"/>
      <c r="O45" s="85"/>
      <c r="P45" s="85"/>
      <c r="Q45" s="85"/>
      <c r="R45" s="85"/>
    </row>
    <row r="46" spans="1:20" ht="20.25" customHeight="1">
      <c r="A46" s="85" t="s">
        <v>274</v>
      </c>
      <c r="B46" s="85"/>
      <c r="C46" s="85"/>
      <c r="D46" s="85"/>
      <c r="E46" s="85"/>
      <c r="F46" s="85"/>
      <c r="G46" s="85"/>
      <c r="H46" s="85"/>
      <c r="I46" s="85"/>
      <c r="J46" s="85"/>
      <c r="K46" s="85"/>
      <c r="L46" s="85"/>
      <c r="M46" s="85"/>
      <c r="N46" s="85"/>
      <c r="O46" s="85"/>
      <c r="P46" s="85"/>
      <c r="Q46" s="85"/>
      <c r="R46" s="85"/>
    </row>
    <row r="47" spans="1:20" ht="29.25" customHeight="1">
      <c r="A47" s="679" t="s">
        <v>275</v>
      </c>
      <c r="B47" s="679"/>
      <c r="C47" s="679"/>
      <c r="D47" s="679"/>
      <c r="E47" s="679"/>
      <c r="F47" s="679"/>
      <c r="G47" s="679"/>
      <c r="H47" s="679"/>
      <c r="I47" s="679"/>
      <c r="J47" s="679"/>
      <c r="K47" s="679"/>
      <c r="L47" s="679"/>
      <c r="M47" s="679"/>
      <c r="N47" s="679"/>
      <c r="O47" s="679"/>
      <c r="P47" s="679"/>
      <c r="Q47" s="679"/>
      <c r="R47" s="679"/>
    </row>
    <row r="48" spans="1:20" ht="29.25" customHeight="1">
      <c r="A48" s="679" t="s">
        <v>276</v>
      </c>
      <c r="B48" s="679"/>
      <c r="C48" s="679"/>
      <c r="D48" s="679"/>
      <c r="E48" s="679"/>
      <c r="F48" s="679"/>
      <c r="G48" s="679"/>
      <c r="H48" s="679"/>
      <c r="I48" s="679"/>
      <c r="J48" s="679"/>
      <c r="K48" s="679"/>
      <c r="L48" s="679"/>
      <c r="M48" s="679"/>
      <c r="N48" s="679"/>
      <c r="O48" s="679"/>
      <c r="P48" s="679"/>
      <c r="Q48" s="679"/>
      <c r="R48" s="679"/>
    </row>
    <row r="49" spans="1:18" ht="20.25" customHeight="1">
      <c r="A49" s="85" t="s">
        <v>277</v>
      </c>
      <c r="B49" s="85"/>
      <c r="C49" s="85"/>
      <c r="D49" s="85"/>
      <c r="E49" s="85"/>
      <c r="F49" s="85"/>
      <c r="G49" s="85"/>
      <c r="H49" s="85"/>
      <c r="I49" s="85"/>
      <c r="J49" s="85"/>
      <c r="K49" s="85"/>
      <c r="L49" s="85"/>
      <c r="M49" s="85"/>
      <c r="N49" s="85"/>
      <c r="O49" s="85"/>
      <c r="P49" s="85"/>
      <c r="Q49" s="85"/>
      <c r="R49" s="85"/>
    </row>
    <row r="50" spans="1:18" ht="20.25" customHeight="1">
      <c r="A50" s="679" t="s">
        <v>278</v>
      </c>
      <c r="B50" s="679"/>
      <c r="C50" s="679"/>
      <c r="D50" s="679"/>
      <c r="E50" s="679"/>
      <c r="F50" s="679"/>
      <c r="G50" s="679"/>
      <c r="H50" s="679"/>
      <c r="I50" s="679"/>
      <c r="J50" s="679"/>
      <c r="K50" s="679"/>
      <c r="L50" s="679"/>
      <c r="M50" s="679"/>
      <c r="N50" s="679"/>
      <c r="O50" s="679"/>
      <c r="P50" s="679"/>
      <c r="Q50" s="679"/>
      <c r="R50" s="679"/>
    </row>
    <row r="51" spans="1:18" ht="9" customHeight="1">
      <c r="A51" s="94"/>
      <c r="B51" s="94"/>
      <c r="C51" s="85"/>
      <c r="D51" s="85"/>
      <c r="E51" s="85"/>
      <c r="F51" s="85"/>
      <c r="G51" s="85"/>
      <c r="H51" s="85"/>
      <c r="I51" s="85"/>
      <c r="J51" s="85"/>
      <c r="K51" s="85"/>
      <c r="L51" s="85"/>
      <c r="M51" s="85"/>
      <c r="N51" s="85"/>
      <c r="O51" s="85"/>
      <c r="P51" s="85"/>
      <c r="Q51" s="106"/>
      <c r="R51" s="106"/>
    </row>
    <row r="52" spans="1:18" s="83" customFormat="1" ht="15.75" customHeight="1">
      <c r="A52" s="94" t="s">
        <v>370</v>
      </c>
      <c r="B52" s="141"/>
      <c r="C52" s="141"/>
      <c r="D52" s="141"/>
      <c r="E52" s="141"/>
      <c r="F52" s="141"/>
      <c r="G52" s="141"/>
      <c r="H52" s="141"/>
      <c r="I52" s="141"/>
      <c r="J52" s="141"/>
      <c r="K52" s="141"/>
      <c r="L52" s="141"/>
      <c r="M52" s="141"/>
      <c r="N52" s="141"/>
      <c r="O52" s="141"/>
      <c r="P52" s="142"/>
      <c r="Q52" s="141"/>
      <c r="R52" s="141"/>
    </row>
    <row r="53" spans="1:18" s="83" customFormat="1" ht="14.45">
      <c r="A53" s="963"/>
      <c r="B53" s="964"/>
      <c r="C53" s="693" t="s">
        <v>371</v>
      </c>
      <c r="D53" s="694"/>
      <c r="E53" s="694"/>
      <c r="F53" s="694"/>
      <c r="G53" s="694"/>
      <c r="H53" s="694"/>
      <c r="I53" s="694"/>
      <c r="J53" s="694"/>
      <c r="K53" s="695"/>
      <c r="L53" s="693" t="s">
        <v>372</v>
      </c>
      <c r="M53" s="694"/>
      <c r="N53" s="694"/>
      <c r="O53" s="694"/>
      <c r="P53" s="694"/>
      <c r="Q53" s="694"/>
      <c r="R53" s="695"/>
    </row>
    <row r="54" spans="1:18" s="83" customFormat="1" ht="14.45">
      <c r="A54" s="965"/>
      <c r="B54" s="966"/>
      <c r="C54" s="710" t="str">
        <f>別紙３!B90</f>
        <v/>
      </c>
      <c r="D54" s="835"/>
      <c r="E54" s="835"/>
      <c r="F54" s="835"/>
      <c r="G54" s="835"/>
      <c r="H54" s="835"/>
      <c r="I54" s="835"/>
      <c r="J54" s="835"/>
      <c r="K54" s="836"/>
      <c r="L54" s="710" t="str">
        <f>別紙３!P90</f>
        <v/>
      </c>
      <c r="M54" s="711"/>
      <c r="N54" s="711"/>
      <c r="O54" s="711"/>
      <c r="P54" s="711"/>
      <c r="Q54" s="711"/>
      <c r="R54" s="837"/>
    </row>
    <row r="55" spans="1:18" s="83" customFormat="1" ht="30" customHeight="1">
      <c r="A55" s="693" t="s">
        <v>311</v>
      </c>
      <c r="B55" s="695"/>
      <c r="C55" s="707" t="s">
        <v>373</v>
      </c>
      <c r="D55" s="709"/>
      <c r="E55" s="709"/>
      <c r="F55" s="709"/>
      <c r="G55" s="708"/>
      <c r="H55" s="707" t="s">
        <v>374</v>
      </c>
      <c r="I55" s="708"/>
      <c r="J55" s="798" t="s">
        <v>375</v>
      </c>
      <c r="K55" s="798"/>
      <c r="L55" s="707" t="s">
        <v>373</v>
      </c>
      <c r="M55" s="709"/>
      <c r="N55" s="708"/>
      <c r="O55" s="707" t="s">
        <v>374</v>
      </c>
      <c r="P55" s="708"/>
      <c r="Q55" s="707" t="s">
        <v>375</v>
      </c>
      <c r="R55" s="708"/>
    </row>
    <row r="56" spans="1:18" s="83" customFormat="1" ht="16.899999999999999" customHeight="1">
      <c r="A56" s="808">
        <f>別紙３!A92</f>
        <v>1</v>
      </c>
      <c r="B56" s="809"/>
      <c r="C56" s="796"/>
      <c r="D56" s="800"/>
      <c r="E56" s="800"/>
      <c r="F56" s="800"/>
      <c r="G56" s="801"/>
      <c r="H56" s="796"/>
      <c r="I56" s="797"/>
      <c r="J56" s="834" t="str">
        <f t="shared" ref="J56:J67" si="1">IF(OR(C56="",H56=""),"",ROUNDDOWN(C56,0)/ROUNDDOWN(H56,0))</f>
        <v/>
      </c>
      <c r="K56" s="834"/>
      <c r="L56" s="796"/>
      <c r="M56" s="799"/>
      <c r="N56" s="797"/>
      <c r="O56" s="796"/>
      <c r="P56" s="797"/>
      <c r="Q56" s="790" t="str">
        <f t="shared" ref="Q56:Q67" si="2">IF(OR(L56="",O56=""),"",ROUNDDOWN(L56,0)/ROUNDDOWN(O56,0))</f>
        <v/>
      </c>
      <c r="R56" s="791"/>
    </row>
    <row r="57" spans="1:18" s="83" customFormat="1" ht="16.899999999999999" customHeight="1">
      <c r="A57" s="765">
        <f>別紙３!A93</f>
        <v>2</v>
      </c>
      <c r="B57" s="766"/>
      <c r="C57" s="767"/>
      <c r="D57" s="783"/>
      <c r="E57" s="783"/>
      <c r="F57" s="783"/>
      <c r="G57" s="784"/>
      <c r="H57" s="767"/>
      <c r="I57" s="768"/>
      <c r="J57" s="775" t="str">
        <f t="shared" si="1"/>
        <v/>
      </c>
      <c r="K57" s="775"/>
      <c r="L57" s="767"/>
      <c r="M57" s="771"/>
      <c r="N57" s="768"/>
      <c r="O57" s="767"/>
      <c r="P57" s="768"/>
      <c r="Q57" s="769" t="str">
        <f t="shared" si="2"/>
        <v/>
      </c>
      <c r="R57" s="770"/>
    </row>
    <row r="58" spans="1:18" s="83" customFormat="1" ht="16.899999999999999" customHeight="1">
      <c r="A58" s="765">
        <f>別紙３!A94</f>
        <v>3</v>
      </c>
      <c r="B58" s="766"/>
      <c r="C58" s="767"/>
      <c r="D58" s="783"/>
      <c r="E58" s="783"/>
      <c r="F58" s="783"/>
      <c r="G58" s="784"/>
      <c r="H58" s="767"/>
      <c r="I58" s="768"/>
      <c r="J58" s="775" t="str">
        <f t="shared" si="1"/>
        <v/>
      </c>
      <c r="K58" s="775"/>
      <c r="L58" s="767"/>
      <c r="M58" s="771"/>
      <c r="N58" s="768"/>
      <c r="O58" s="767"/>
      <c r="P58" s="768"/>
      <c r="Q58" s="769" t="str">
        <f t="shared" si="2"/>
        <v/>
      </c>
      <c r="R58" s="770"/>
    </row>
    <row r="59" spans="1:18" s="83" customFormat="1" ht="16.899999999999999" customHeight="1">
      <c r="A59" s="765">
        <f>別紙３!A95</f>
        <v>4</v>
      </c>
      <c r="B59" s="766"/>
      <c r="C59" s="767"/>
      <c r="D59" s="783"/>
      <c r="E59" s="783"/>
      <c r="F59" s="783"/>
      <c r="G59" s="784"/>
      <c r="H59" s="767"/>
      <c r="I59" s="768"/>
      <c r="J59" s="775" t="str">
        <f t="shared" si="1"/>
        <v/>
      </c>
      <c r="K59" s="775"/>
      <c r="L59" s="767"/>
      <c r="M59" s="771"/>
      <c r="N59" s="768"/>
      <c r="O59" s="767"/>
      <c r="P59" s="768"/>
      <c r="Q59" s="769" t="str">
        <f t="shared" si="2"/>
        <v/>
      </c>
      <c r="R59" s="770"/>
    </row>
    <row r="60" spans="1:18" s="83" customFormat="1" ht="16.899999999999999" customHeight="1">
      <c r="A60" s="765">
        <f>別紙３!A96</f>
        <v>5</v>
      </c>
      <c r="B60" s="766"/>
      <c r="C60" s="767"/>
      <c r="D60" s="783"/>
      <c r="E60" s="783"/>
      <c r="F60" s="783"/>
      <c r="G60" s="784"/>
      <c r="H60" s="767"/>
      <c r="I60" s="768"/>
      <c r="J60" s="775" t="str">
        <f t="shared" si="1"/>
        <v/>
      </c>
      <c r="K60" s="775"/>
      <c r="L60" s="767"/>
      <c r="M60" s="771"/>
      <c r="N60" s="768"/>
      <c r="O60" s="767"/>
      <c r="P60" s="768"/>
      <c r="Q60" s="769" t="str">
        <f t="shared" si="2"/>
        <v/>
      </c>
      <c r="R60" s="770"/>
    </row>
    <row r="61" spans="1:18" s="83" customFormat="1" ht="16.899999999999999" customHeight="1">
      <c r="A61" s="765">
        <f>別紙３!A97</f>
        <v>6</v>
      </c>
      <c r="B61" s="766"/>
      <c r="C61" s="767"/>
      <c r="D61" s="783"/>
      <c r="E61" s="783"/>
      <c r="F61" s="783"/>
      <c r="G61" s="784"/>
      <c r="H61" s="767"/>
      <c r="I61" s="768"/>
      <c r="J61" s="775" t="str">
        <f t="shared" si="1"/>
        <v/>
      </c>
      <c r="K61" s="775"/>
      <c r="L61" s="767"/>
      <c r="M61" s="771"/>
      <c r="N61" s="768"/>
      <c r="O61" s="767"/>
      <c r="P61" s="768"/>
      <c r="Q61" s="769" t="str">
        <f t="shared" si="2"/>
        <v/>
      </c>
      <c r="R61" s="770"/>
    </row>
    <row r="62" spans="1:18" s="83" customFormat="1" ht="16.899999999999999" customHeight="1">
      <c r="A62" s="765">
        <f>別紙３!A98</f>
        <v>7</v>
      </c>
      <c r="B62" s="766"/>
      <c r="C62" s="767"/>
      <c r="D62" s="783"/>
      <c r="E62" s="783"/>
      <c r="F62" s="783"/>
      <c r="G62" s="784"/>
      <c r="H62" s="767"/>
      <c r="I62" s="768"/>
      <c r="J62" s="775" t="str">
        <f t="shared" si="1"/>
        <v/>
      </c>
      <c r="K62" s="775"/>
      <c r="L62" s="767"/>
      <c r="M62" s="771"/>
      <c r="N62" s="768"/>
      <c r="O62" s="767"/>
      <c r="P62" s="768"/>
      <c r="Q62" s="769" t="str">
        <f t="shared" si="2"/>
        <v/>
      </c>
      <c r="R62" s="770"/>
    </row>
    <row r="63" spans="1:18" s="83" customFormat="1" ht="16.899999999999999" customHeight="1">
      <c r="A63" s="765">
        <f>別紙３!A99</f>
        <v>8</v>
      </c>
      <c r="B63" s="766"/>
      <c r="C63" s="767"/>
      <c r="D63" s="783"/>
      <c r="E63" s="783"/>
      <c r="F63" s="783"/>
      <c r="G63" s="784"/>
      <c r="H63" s="767"/>
      <c r="I63" s="768"/>
      <c r="J63" s="775" t="str">
        <f t="shared" si="1"/>
        <v/>
      </c>
      <c r="K63" s="775"/>
      <c r="L63" s="767"/>
      <c r="M63" s="771"/>
      <c r="N63" s="768"/>
      <c r="O63" s="767"/>
      <c r="P63" s="768"/>
      <c r="Q63" s="769" t="str">
        <f t="shared" si="2"/>
        <v/>
      </c>
      <c r="R63" s="770"/>
    </row>
    <row r="64" spans="1:18" s="83" customFormat="1" ht="16.899999999999999" customHeight="1">
      <c r="A64" s="765">
        <f>別紙３!A100</f>
        <v>9</v>
      </c>
      <c r="B64" s="766"/>
      <c r="C64" s="767"/>
      <c r="D64" s="783"/>
      <c r="E64" s="783"/>
      <c r="F64" s="783"/>
      <c r="G64" s="784"/>
      <c r="H64" s="767"/>
      <c r="I64" s="768"/>
      <c r="J64" s="775" t="str">
        <f t="shared" si="1"/>
        <v/>
      </c>
      <c r="K64" s="775"/>
      <c r="L64" s="767"/>
      <c r="M64" s="771"/>
      <c r="N64" s="768"/>
      <c r="O64" s="767"/>
      <c r="P64" s="768"/>
      <c r="Q64" s="769" t="str">
        <f t="shared" si="2"/>
        <v/>
      </c>
      <c r="R64" s="770"/>
    </row>
    <row r="65" spans="1:20" s="83" customFormat="1" ht="16.899999999999999" customHeight="1">
      <c r="A65" s="765">
        <f>別紙３!A101</f>
        <v>10</v>
      </c>
      <c r="B65" s="766"/>
      <c r="C65" s="767"/>
      <c r="D65" s="783"/>
      <c r="E65" s="783"/>
      <c r="F65" s="783"/>
      <c r="G65" s="784"/>
      <c r="H65" s="767"/>
      <c r="I65" s="768"/>
      <c r="J65" s="775" t="str">
        <f t="shared" si="1"/>
        <v/>
      </c>
      <c r="K65" s="775"/>
      <c r="L65" s="767"/>
      <c r="M65" s="771"/>
      <c r="N65" s="768"/>
      <c r="O65" s="767"/>
      <c r="P65" s="768"/>
      <c r="Q65" s="769" t="str">
        <f t="shared" si="2"/>
        <v/>
      </c>
      <c r="R65" s="770"/>
    </row>
    <row r="66" spans="1:20" s="83" customFormat="1" ht="16.899999999999999" customHeight="1">
      <c r="A66" s="765">
        <f>別紙３!A102</f>
        <v>11</v>
      </c>
      <c r="B66" s="766"/>
      <c r="C66" s="767"/>
      <c r="D66" s="783"/>
      <c r="E66" s="783"/>
      <c r="F66" s="783"/>
      <c r="G66" s="784"/>
      <c r="H66" s="767"/>
      <c r="I66" s="768"/>
      <c r="J66" s="775" t="str">
        <f t="shared" si="1"/>
        <v/>
      </c>
      <c r="K66" s="775"/>
      <c r="L66" s="767"/>
      <c r="M66" s="771"/>
      <c r="N66" s="768"/>
      <c r="O66" s="767"/>
      <c r="P66" s="768"/>
      <c r="Q66" s="769" t="str">
        <f t="shared" si="2"/>
        <v/>
      </c>
      <c r="R66" s="770"/>
    </row>
    <row r="67" spans="1:20" s="83" customFormat="1" ht="16.899999999999999" customHeight="1">
      <c r="A67" s="772">
        <f>別紙３!A103</f>
        <v>12</v>
      </c>
      <c r="B67" s="773"/>
      <c r="C67" s="832"/>
      <c r="D67" s="838"/>
      <c r="E67" s="838"/>
      <c r="F67" s="838"/>
      <c r="G67" s="839"/>
      <c r="H67" s="832"/>
      <c r="I67" s="833"/>
      <c r="J67" s="777" t="str">
        <f t="shared" si="1"/>
        <v/>
      </c>
      <c r="K67" s="777"/>
      <c r="L67" s="832"/>
      <c r="M67" s="844"/>
      <c r="N67" s="833"/>
      <c r="O67" s="832"/>
      <c r="P67" s="833"/>
      <c r="Q67" s="845" t="str">
        <f t="shared" si="2"/>
        <v/>
      </c>
      <c r="R67" s="846"/>
    </row>
    <row r="68" spans="1:20" s="83" customFormat="1" ht="16.899999999999999" customHeight="1">
      <c r="A68" s="774"/>
      <c r="B68" s="774"/>
      <c r="C68" s="698" t="s">
        <v>376</v>
      </c>
      <c r="D68" s="655"/>
      <c r="E68" s="655"/>
      <c r="F68" s="655"/>
      <c r="G68" s="655"/>
      <c r="H68" s="655"/>
      <c r="I68" s="699"/>
      <c r="J68" s="843" t="str">
        <f t="shared" ref="J68" si="3">IF(COUNT(C56:C67)=0,"",IFERROR(ROUNDDOWN(AVERAGE(J56:J67),0),"エラー"))</f>
        <v/>
      </c>
      <c r="K68" s="843"/>
      <c r="L68" s="698" t="s">
        <v>377</v>
      </c>
      <c r="M68" s="655"/>
      <c r="N68" s="655"/>
      <c r="O68" s="655"/>
      <c r="P68" s="699"/>
      <c r="Q68" s="843" t="str">
        <f t="shared" ref="Q68" si="4">IF(COUNT(L56:L67)=0,"",IFERROR(ROUNDDOWN(AVERAGE(Q56:Q67),0),"エラー"))</f>
        <v/>
      </c>
      <c r="R68" s="843"/>
    </row>
    <row r="69" spans="1:20" s="83" customFormat="1" ht="16.899999999999999" customHeight="1">
      <c r="A69" s="774"/>
      <c r="B69" s="774"/>
      <c r="C69" s="698" t="s">
        <v>378</v>
      </c>
      <c r="D69" s="655"/>
      <c r="E69" s="655"/>
      <c r="F69" s="655"/>
      <c r="G69" s="655"/>
      <c r="H69" s="655"/>
      <c r="I69" s="699"/>
      <c r="J69" s="843" t="str">
        <f t="shared" ref="J69" si="5">IF(OR(J68="",$R$15=""),"",IFERROR(J68*$R$15,"エラー"))</f>
        <v/>
      </c>
      <c r="K69" s="843"/>
      <c r="L69" s="829"/>
      <c r="M69" s="830"/>
      <c r="N69" s="830"/>
      <c r="O69" s="830"/>
      <c r="P69" s="830"/>
      <c r="Q69" s="830"/>
      <c r="R69" s="831"/>
    </row>
    <row r="70" spans="1:20" ht="6" customHeight="1">
      <c r="A70" s="94"/>
      <c r="B70" s="94"/>
      <c r="C70" s="94"/>
      <c r="D70" s="94"/>
      <c r="E70" s="94"/>
      <c r="F70" s="94"/>
      <c r="G70" s="94"/>
      <c r="H70" s="94"/>
      <c r="I70" s="94"/>
      <c r="J70" s="94"/>
      <c r="K70" s="94"/>
      <c r="L70" s="94"/>
      <c r="M70" s="94"/>
      <c r="N70" s="94"/>
      <c r="O70" s="94"/>
      <c r="P70" s="94"/>
      <c r="Q70" s="94"/>
      <c r="R70" s="94"/>
      <c r="T70" s="96"/>
    </row>
    <row r="71" spans="1:20" ht="42" customHeight="1">
      <c r="A71" s="615" t="s">
        <v>379</v>
      </c>
      <c r="B71" s="616"/>
      <c r="C71" s="616"/>
      <c r="D71" s="616"/>
      <c r="E71" s="616"/>
      <c r="F71" s="616"/>
      <c r="G71" s="616"/>
      <c r="H71" s="612"/>
      <c r="I71" s="613"/>
      <c r="J71" s="613"/>
      <c r="K71" s="613"/>
      <c r="L71" s="613"/>
      <c r="M71" s="613"/>
      <c r="N71" s="613"/>
      <c r="O71" s="613"/>
      <c r="P71" s="613"/>
      <c r="Q71" s="613"/>
      <c r="R71" s="614"/>
      <c r="T71" s="96"/>
    </row>
    <row r="72" spans="1:20" s="96" customFormat="1" ht="6.6" customHeight="1" thickBot="1">
      <c r="A72" s="208"/>
      <c r="B72" s="178"/>
      <c r="C72" s="209"/>
      <c r="D72" s="209"/>
      <c r="E72" s="209"/>
      <c r="F72" s="178"/>
      <c r="G72" s="178"/>
      <c r="H72" s="178"/>
      <c r="I72" s="85"/>
      <c r="J72" s="209"/>
      <c r="K72" s="209"/>
      <c r="L72" s="95"/>
      <c r="M72" s="95"/>
      <c r="N72" s="95"/>
      <c r="O72" s="95"/>
      <c r="P72" s="95"/>
      <c r="Q72" s="95"/>
      <c r="R72" s="95"/>
    </row>
    <row r="73" spans="1:20" s="83" customFormat="1" ht="21" customHeight="1" thickBot="1">
      <c r="A73" s="754" t="s">
        <v>380</v>
      </c>
      <c r="B73" s="754"/>
      <c r="C73" s="754"/>
      <c r="D73" s="754"/>
      <c r="E73" s="754"/>
      <c r="F73" s="754"/>
      <c r="G73" s="754"/>
      <c r="H73" s="754"/>
      <c r="I73" s="754"/>
      <c r="J73" s="754"/>
      <c r="K73" s="754"/>
      <c r="L73" s="754"/>
      <c r="M73" s="754"/>
      <c r="N73" s="698" t="s">
        <v>381</v>
      </c>
      <c r="O73" s="655"/>
      <c r="P73" s="753"/>
      <c r="Q73" s="794" t="str">
        <f t="shared" ref="Q73" si="6">IF(OR(J68="",Q68=""),"",IF(OR(J69="エラー",Q68="エラー"),"エラー",IF(J69&lt;Q68,"該当","該当せず")))</f>
        <v/>
      </c>
      <c r="R73" s="795"/>
    </row>
    <row r="74" spans="1:20" s="83" customFormat="1" ht="12" customHeight="1">
      <c r="A74" s="754"/>
      <c r="B74" s="754"/>
      <c r="C74" s="754"/>
      <c r="D74" s="754"/>
      <c r="E74" s="754"/>
      <c r="F74" s="754"/>
      <c r="G74" s="754"/>
      <c r="H74" s="754"/>
      <c r="I74" s="754"/>
      <c r="J74" s="754"/>
      <c r="K74" s="754"/>
      <c r="L74" s="754"/>
      <c r="M74" s="754"/>
      <c r="N74" s="141"/>
      <c r="O74" s="141"/>
      <c r="P74" s="141"/>
      <c r="Q74" s="141"/>
      <c r="R74" s="141"/>
    </row>
    <row r="75" spans="1:20" s="83" customFormat="1" ht="14.45">
      <c r="A75" s="163" t="s">
        <v>296</v>
      </c>
      <c r="B75" s="164"/>
      <c r="C75" s="164"/>
      <c r="D75" s="164"/>
      <c r="E75" s="164"/>
      <c r="F75" s="164"/>
      <c r="G75" s="164"/>
      <c r="H75" s="164"/>
      <c r="I75" s="164"/>
      <c r="J75" s="164"/>
      <c r="K75" s="164"/>
      <c r="L75" s="164"/>
      <c r="M75" s="164"/>
      <c r="N75" s="164"/>
      <c r="O75" s="164"/>
      <c r="P75" s="164"/>
      <c r="Q75" s="164"/>
      <c r="R75" s="164"/>
    </row>
    <row r="76" spans="1:20" s="83" customFormat="1" ht="14.45">
      <c r="A76" s="166" t="s">
        <v>297</v>
      </c>
      <c r="B76" s="167"/>
      <c r="C76" s="167"/>
      <c r="D76" s="167"/>
      <c r="E76" s="167"/>
      <c r="F76" s="141"/>
      <c r="G76" s="141"/>
      <c r="H76" s="141"/>
      <c r="I76" s="141"/>
      <c r="J76" s="141"/>
      <c r="K76" s="141"/>
      <c r="L76" s="141"/>
      <c r="M76" s="141"/>
      <c r="N76" s="141"/>
      <c r="O76" s="141"/>
      <c r="P76" s="141"/>
      <c r="Q76" s="141"/>
      <c r="R76" s="141"/>
    </row>
    <row r="77" spans="1:20" s="83" customFormat="1" ht="27.75" customHeight="1">
      <c r="A77" s="628" t="s">
        <v>382</v>
      </c>
      <c r="B77" s="628"/>
      <c r="C77" s="628"/>
      <c r="D77" s="628"/>
      <c r="E77" s="628"/>
      <c r="F77" s="628"/>
      <c r="G77" s="628"/>
      <c r="H77" s="628"/>
      <c r="I77" s="628"/>
      <c r="J77" s="628"/>
      <c r="K77" s="628"/>
      <c r="L77" s="628"/>
      <c r="M77" s="628"/>
      <c r="N77" s="628"/>
      <c r="O77" s="628"/>
      <c r="P77" s="628"/>
      <c r="Q77" s="628"/>
      <c r="R77" s="628"/>
    </row>
    <row r="78" spans="1:20" s="83" customFormat="1" ht="14.45">
      <c r="A78" s="166" t="s">
        <v>299</v>
      </c>
      <c r="B78" s="167"/>
      <c r="C78" s="167"/>
      <c r="D78" s="167"/>
      <c r="E78" s="167"/>
      <c r="F78" s="141"/>
      <c r="G78" s="141"/>
      <c r="H78" s="141"/>
      <c r="I78" s="141"/>
      <c r="J78" s="141"/>
      <c r="K78" s="141"/>
      <c r="L78" s="141"/>
      <c r="M78" s="141"/>
      <c r="N78" s="141"/>
      <c r="O78" s="141"/>
      <c r="P78" s="141"/>
      <c r="Q78" s="141"/>
      <c r="R78" s="141"/>
    </row>
    <row r="79" spans="1:20" s="83" customFormat="1" ht="14.65" customHeight="1">
      <c r="A79" s="628" t="s">
        <v>300</v>
      </c>
      <c r="B79" s="628"/>
      <c r="C79" s="628"/>
      <c r="D79" s="628"/>
      <c r="E79" s="628"/>
      <c r="F79" s="628"/>
      <c r="G79" s="628"/>
      <c r="H79" s="628"/>
      <c r="I79" s="628"/>
      <c r="J79" s="628"/>
      <c r="K79" s="628"/>
      <c r="L79" s="628"/>
      <c r="M79" s="628"/>
      <c r="N79" s="628"/>
      <c r="O79" s="628"/>
      <c r="P79" s="628"/>
      <c r="Q79" s="628"/>
      <c r="R79" s="628"/>
    </row>
    <row r="80" spans="1:20" s="83" customFormat="1" ht="14.45">
      <c r="A80" s="166" t="s">
        <v>301</v>
      </c>
      <c r="B80" s="167"/>
      <c r="C80" s="167"/>
      <c r="D80" s="167"/>
      <c r="E80" s="167"/>
      <c r="F80" s="141"/>
      <c r="G80" s="141"/>
      <c r="H80" s="141"/>
      <c r="I80" s="141"/>
      <c r="J80" s="141"/>
      <c r="K80" s="141"/>
      <c r="L80" s="141"/>
      <c r="M80" s="141"/>
      <c r="N80" s="141"/>
      <c r="O80" s="141"/>
      <c r="P80" s="141"/>
      <c r="Q80" s="141"/>
      <c r="R80" s="141"/>
    </row>
    <row r="81" spans="1:18" s="83" customFormat="1" ht="14.65" customHeight="1">
      <c r="A81" s="628" t="s">
        <v>383</v>
      </c>
      <c r="B81" s="628"/>
      <c r="C81" s="628"/>
      <c r="D81" s="628"/>
      <c r="E81" s="628"/>
      <c r="F81" s="628"/>
      <c r="G81" s="628"/>
      <c r="H81" s="628"/>
      <c r="I81" s="628"/>
      <c r="J81" s="628"/>
      <c r="K81" s="628"/>
      <c r="L81" s="628"/>
      <c r="M81" s="628"/>
      <c r="N81" s="628"/>
      <c r="O81" s="628"/>
      <c r="P81" s="628"/>
      <c r="Q81" s="628"/>
      <c r="R81" s="628"/>
    </row>
    <row r="82" spans="1:18" s="83" customFormat="1" ht="18" customHeight="1">
      <c r="A82" s="840" t="s">
        <v>303</v>
      </c>
      <c r="B82" s="840"/>
      <c r="C82" s="840"/>
      <c r="D82" s="840"/>
      <c r="E82" s="840"/>
      <c r="F82" s="840"/>
      <c r="G82" s="840"/>
      <c r="H82" s="840"/>
      <c r="I82" s="840"/>
      <c r="J82" s="840"/>
      <c r="K82" s="840"/>
      <c r="L82" s="840"/>
      <c r="M82" s="840"/>
      <c r="N82" s="840"/>
      <c r="O82" s="840"/>
      <c r="P82" s="840"/>
      <c r="Q82" s="840"/>
      <c r="R82" s="840"/>
    </row>
    <row r="83" spans="1:18" s="83" customFormat="1" ht="18" customHeight="1">
      <c r="A83" s="840"/>
      <c r="B83" s="840"/>
      <c r="C83" s="840"/>
      <c r="D83" s="840"/>
      <c r="E83" s="840"/>
      <c r="F83" s="840"/>
      <c r="G83" s="840"/>
      <c r="H83" s="840"/>
      <c r="I83" s="840"/>
      <c r="J83" s="840"/>
      <c r="K83" s="840"/>
      <c r="L83" s="840"/>
      <c r="M83" s="840"/>
      <c r="N83" s="840"/>
      <c r="O83" s="840"/>
      <c r="P83" s="840"/>
      <c r="Q83" s="840"/>
      <c r="R83" s="840"/>
    </row>
    <row r="84" spans="1:18" s="83" customFormat="1" ht="14.45">
      <c r="A84" s="166" t="s">
        <v>304</v>
      </c>
      <c r="B84" s="141"/>
      <c r="C84" s="141"/>
      <c r="D84" s="141"/>
      <c r="E84" s="141"/>
      <c r="F84" s="141"/>
      <c r="G84" s="141"/>
      <c r="H84" s="141"/>
      <c r="I84" s="141"/>
      <c r="J84" s="141"/>
      <c r="K84" s="141"/>
      <c r="L84" s="141"/>
      <c r="M84" s="141"/>
      <c r="N84" s="141"/>
      <c r="O84" s="141"/>
      <c r="P84" s="141"/>
      <c r="Q84" s="141"/>
      <c r="R84" s="141"/>
    </row>
    <row r="85" spans="1:18" s="83" customFormat="1" ht="14.65" customHeight="1">
      <c r="A85" s="628" t="s">
        <v>305</v>
      </c>
      <c r="B85" s="628"/>
      <c r="C85" s="628"/>
      <c r="D85" s="628"/>
      <c r="E85" s="628"/>
      <c r="F85" s="628"/>
      <c r="G85" s="628"/>
      <c r="H85" s="628"/>
      <c r="I85" s="628"/>
      <c r="J85" s="628"/>
      <c r="K85" s="628"/>
      <c r="L85" s="628"/>
      <c r="M85" s="628"/>
      <c r="N85" s="628"/>
      <c r="O85" s="628"/>
      <c r="P85" s="628"/>
      <c r="Q85" s="628"/>
      <c r="R85" s="628"/>
    </row>
    <row r="86" spans="1:18" s="83" customFormat="1" ht="14.45">
      <c r="A86" s="628"/>
      <c r="B86" s="628"/>
      <c r="C86" s="628"/>
      <c r="D86" s="628"/>
      <c r="E86" s="628"/>
      <c r="F86" s="628"/>
      <c r="G86" s="628"/>
      <c r="H86" s="628"/>
      <c r="I86" s="628"/>
      <c r="J86" s="628"/>
      <c r="K86" s="628"/>
      <c r="L86" s="628"/>
      <c r="M86" s="628"/>
      <c r="N86" s="628"/>
      <c r="O86" s="628"/>
      <c r="P86" s="628"/>
      <c r="Q86" s="628"/>
      <c r="R86" s="628"/>
    </row>
    <row r="87" spans="1:18" s="83" customFormat="1" ht="9" customHeight="1">
      <c r="A87" s="168"/>
      <c r="B87" s="168"/>
      <c r="C87" s="168"/>
      <c r="D87" s="168"/>
      <c r="E87" s="168"/>
      <c r="F87" s="168"/>
      <c r="G87" s="168"/>
      <c r="H87" s="168"/>
      <c r="I87" s="168"/>
      <c r="J87" s="168"/>
      <c r="K87" s="168"/>
      <c r="L87" s="168"/>
      <c r="M87" s="168"/>
      <c r="N87" s="168"/>
      <c r="O87" s="168"/>
      <c r="P87" s="168"/>
      <c r="Q87" s="168"/>
      <c r="R87" s="168"/>
    </row>
    <row r="88" spans="1:18" s="83" customFormat="1" ht="14.65" customHeight="1">
      <c r="A88" s="94" t="s">
        <v>384</v>
      </c>
      <c r="B88" s="141"/>
      <c r="C88" s="141"/>
      <c r="D88" s="141"/>
      <c r="E88" s="85"/>
      <c r="F88" s="85"/>
      <c r="G88" s="85"/>
      <c r="H88" s="85"/>
      <c r="I88" s="92"/>
      <c r="J88" s="92"/>
      <c r="K88" s="85"/>
      <c r="L88" s="91"/>
      <c r="M88" s="91"/>
      <c r="N88" s="91"/>
      <c r="O88" s="91"/>
      <c r="P88" s="91"/>
      <c r="Q88" s="141"/>
      <c r="R88" s="141"/>
    </row>
    <row r="89" spans="1:18" s="83" customFormat="1" ht="21" customHeight="1" thickBot="1">
      <c r="A89" s="948" t="s">
        <v>325</v>
      </c>
      <c r="B89" s="949"/>
      <c r="C89" s="949"/>
      <c r="D89" s="949"/>
      <c r="E89" s="949"/>
      <c r="F89" s="949"/>
      <c r="G89" s="950"/>
      <c r="H89" s="364" t="str">
        <f>Q38</f>
        <v/>
      </c>
      <c r="I89" s="95"/>
      <c r="J89" s="141"/>
      <c r="K89" s="141"/>
      <c r="L89" s="599" t="s">
        <v>326</v>
      </c>
      <c r="M89" s="599"/>
      <c r="N89" s="141"/>
      <c r="O89" s="141"/>
      <c r="P89" s="141"/>
      <c r="Q89" s="141"/>
      <c r="R89" s="141"/>
    </row>
    <row r="90" spans="1:18" s="83" customFormat="1" ht="21" customHeight="1" thickBot="1">
      <c r="A90" s="948" t="s">
        <v>328</v>
      </c>
      <c r="B90" s="949"/>
      <c r="C90" s="949"/>
      <c r="D90" s="949"/>
      <c r="E90" s="949"/>
      <c r="F90" s="949"/>
      <c r="G90" s="950"/>
      <c r="H90" s="364" t="str">
        <f>Q73</f>
        <v/>
      </c>
      <c r="I90" s="85"/>
      <c r="J90" s="141"/>
      <c r="K90" s="141"/>
      <c r="L90" s="841" t="str">
        <f>IF('別紙１（基本）'!AL22&lt;&gt;"o","",IF(AND(H89="該当",H90="該当"),"該当","該当せず"))</f>
        <v/>
      </c>
      <c r="M90" s="842"/>
      <c r="N90" s="141"/>
      <c r="O90" s="141"/>
      <c r="P90" s="141"/>
      <c r="Q90" s="141"/>
      <c r="R90" s="141"/>
    </row>
  </sheetData>
  <sheetProtection algorithmName="SHA-512" hashValue="aqYL/92o/m/UnLKRgJYR2hVGAxx18idgzGOKukB218XCMH3Tesz0/5e0OtIamR0SStXw3iO75XdSPCd7vwfNVg==" saltValue="6u7B3bj/pcYV20x5x88eGQ==" spinCount="100000" sheet="1" objects="1" scenarios="1"/>
  <mergeCells count="167">
    <mergeCell ref="A53:B54"/>
    <mergeCell ref="C54:K54"/>
    <mergeCell ref="L54:R54"/>
    <mergeCell ref="A90:G90"/>
    <mergeCell ref="C67:G67"/>
    <mergeCell ref="A89:G89"/>
    <mergeCell ref="C69:I69"/>
    <mergeCell ref="A69:B69"/>
    <mergeCell ref="A77:R77"/>
    <mergeCell ref="A79:R79"/>
    <mergeCell ref="A85:R86"/>
    <mergeCell ref="L89:M89"/>
    <mergeCell ref="A81:R81"/>
    <mergeCell ref="A82:R83"/>
    <mergeCell ref="L90:M90"/>
    <mergeCell ref="Q68:R68"/>
    <mergeCell ref="Q73:R73"/>
    <mergeCell ref="J68:K68"/>
    <mergeCell ref="L68:P68"/>
    <mergeCell ref="L67:N67"/>
    <mergeCell ref="O67:P67"/>
    <mergeCell ref="Q67:R67"/>
    <mergeCell ref="J69:K69"/>
    <mergeCell ref="C59:G59"/>
    <mergeCell ref="L13:M15"/>
    <mergeCell ref="C13:E15"/>
    <mergeCell ref="A12:B15"/>
    <mergeCell ref="L17:O17"/>
    <mergeCell ref="J16:O16"/>
    <mergeCell ref="A16:I16"/>
    <mergeCell ref="A17:K17"/>
    <mergeCell ref="L69:R69"/>
    <mergeCell ref="H55:I55"/>
    <mergeCell ref="H56:I56"/>
    <mergeCell ref="H57:I57"/>
    <mergeCell ref="H58:I58"/>
    <mergeCell ref="H59:I59"/>
    <mergeCell ref="H60:I60"/>
    <mergeCell ref="H61:I61"/>
    <mergeCell ref="H62:I62"/>
    <mergeCell ref="H63:I63"/>
    <mergeCell ref="H64:I64"/>
    <mergeCell ref="H65:I65"/>
    <mergeCell ref="H66:I66"/>
    <mergeCell ref="H67:I67"/>
    <mergeCell ref="J56:K56"/>
    <mergeCell ref="C58:G58"/>
    <mergeCell ref="A60:B60"/>
    <mergeCell ref="C60:G60"/>
    <mergeCell ref="Q3:R3"/>
    <mergeCell ref="E3:O4"/>
    <mergeCell ref="A48:R48"/>
    <mergeCell ref="A50:R50"/>
    <mergeCell ref="A26:A27"/>
    <mergeCell ref="O38:P38"/>
    <mergeCell ref="A30:F30"/>
    <mergeCell ref="C8:I8"/>
    <mergeCell ref="K8:R8"/>
    <mergeCell ref="A31:G31"/>
    <mergeCell ref="B27:G27"/>
    <mergeCell ref="B26:G26"/>
    <mergeCell ref="A25:G25"/>
    <mergeCell ref="A24:G24"/>
    <mergeCell ref="A37:G37"/>
    <mergeCell ref="A38:G38"/>
    <mergeCell ref="N14:Q14"/>
    <mergeCell ref="N13:Q13"/>
    <mergeCell ref="N15:Q15"/>
    <mergeCell ref="I38:L38"/>
    <mergeCell ref="A47:R47"/>
    <mergeCell ref="A55:B55"/>
    <mergeCell ref="A56:B56"/>
    <mergeCell ref="A57:B57"/>
    <mergeCell ref="O57:P57"/>
    <mergeCell ref="O56:P56"/>
    <mergeCell ref="J55:K55"/>
    <mergeCell ref="L55:N55"/>
    <mergeCell ref="O55:P55"/>
    <mergeCell ref="L56:N56"/>
    <mergeCell ref="C55:G55"/>
    <mergeCell ref="C56:G56"/>
    <mergeCell ref="C57:G57"/>
    <mergeCell ref="L53:R53"/>
    <mergeCell ref="Q55:R55"/>
    <mergeCell ref="Q56:R56"/>
    <mergeCell ref="Q57:R57"/>
    <mergeCell ref="Q58:R58"/>
    <mergeCell ref="L61:N61"/>
    <mergeCell ref="O61:P61"/>
    <mergeCell ref="Q61:R61"/>
    <mergeCell ref="I37:L37"/>
    <mergeCell ref="O60:P60"/>
    <mergeCell ref="Q60:R60"/>
    <mergeCell ref="J59:K59"/>
    <mergeCell ref="L59:N59"/>
    <mergeCell ref="O59:P59"/>
    <mergeCell ref="Q59:R59"/>
    <mergeCell ref="J58:K58"/>
    <mergeCell ref="L58:N58"/>
    <mergeCell ref="O58:P58"/>
    <mergeCell ref="L60:N60"/>
    <mergeCell ref="L57:N57"/>
    <mergeCell ref="Q38:R38"/>
    <mergeCell ref="J57:K57"/>
    <mergeCell ref="A8:B8"/>
    <mergeCell ref="C53:K53"/>
    <mergeCell ref="C68:I68"/>
    <mergeCell ref="J67:K67"/>
    <mergeCell ref="J66:K66"/>
    <mergeCell ref="J65:K65"/>
    <mergeCell ref="J61:K61"/>
    <mergeCell ref="A29:G29"/>
    <mergeCell ref="A28:G28"/>
    <mergeCell ref="F13:J13"/>
    <mergeCell ref="A58:B58"/>
    <mergeCell ref="A59:B59"/>
    <mergeCell ref="C61:G61"/>
    <mergeCell ref="C62:G62"/>
    <mergeCell ref="C63:G63"/>
    <mergeCell ref="C64:G64"/>
    <mergeCell ref="C65:G65"/>
    <mergeCell ref="C66:G66"/>
    <mergeCell ref="A20:G22"/>
    <mergeCell ref="F14:J14"/>
    <mergeCell ref="F15:J15"/>
    <mergeCell ref="J64:K64"/>
    <mergeCell ref="J62:K62"/>
    <mergeCell ref="J60:K60"/>
    <mergeCell ref="A65:B65"/>
    <mergeCell ref="A66:B66"/>
    <mergeCell ref="A67:B67"/>
    <mergeCell ref="A68:B68"/>
    <mergeCell ref="O62:P62"/>
    <mergeCell ref="A64:B64"/>
    <mergeCell ref="Q62:R62"/>
    <mergeCell ref="Q65:R65"/>
    <mergeCell ref="L64:N64"/>
    <mergeCell ref="L66:N66"/>
    <mergeCell ref="O66:P66"/>
    <mergeCell ref="Q66:R66"/>
    <mergeCell ref="L65:N65"/>
    <mergeCell ref="O65:P65"/>
    <mergeCell ref="J63:K63"/>
    <mergeCell ref="H33:R33"/>
    <mergeCell ref="A33:G33"/>
    <mergeCell ref="A71:G71"/>
    <mergeCell ref="H71:R71"/>
    <mergeCell ref="N73:P73"/>
    <mergeCell ref="A73:M74"/>
    <mergeCell ref="A9:B11"/>
    <mergeCell ref="F11:H11"/>
    <mergeCell ref="F10:H10"/>
    <mergeCell ref="I11:R11"/>
    <mergeCell ref="I10:R10"/>
    <mergeCell ref="F9:J9"/>
    <mergeCell ref="K9:L9"/>
    <mergeCell ref="M9:O9"/>
    <mergeCell ref="P9:R9"/>
    <mergeCell ref="A61:B61"/>
    <mergeCell ref="A62:B62"/>
    <mergeCell ref="A63:B63"/>
    <mergeCell ref="O64:P64"/>
    <mergeCell ref="Q64:R64"/>
    <mergeCell ref="L63:N63"/>
    <mergeCell ref="O63:P63"/>
    <mergeCell ref="Q63:R63"/>
    <mergeCell ref="L62:N62"/>
  </mergeCells>
  <phoneticPr fontId="2"/>
  <conditionalFormatting sqref="Q38 Q73 H89:H90 L90">
    <cfRule type="cellIs" dxfId="5" priority="3" operator="equal">
      <formula>"該当"</formula>
    </cfRule>
    <cfRule type="cellIs" dxfId="4" priority="4" operator="equal">
      <formula>"該当せず"</formula>
    </cfRule>
  </conditionalFormatting>
  <dataValidations count="3">
    <dataValidation type="list" allowBlank="1" showInputMessage="1" showErrorMessage="1" sqref="F12 C9:C12" xr:uid="{00000000-0002-0000-0900-000000000000}">
      <formula1>"○,　"</formula1>
    </dataValidation>
    <dataValidation type="list" allowBlank="1" showInputMessage="1" showErrorMessage="1" sqref="M9:O9" xr:uid="{00000000-0002-0000-0900-000001000000}">
      <formula1>"　,水泳場,スケート場,トレーニングセンター,ゴルフ場,テーマパーク,ボーリング場,劇場,動物園,植物園,水族館,文化紹介体験施設,展望施設,温泉保養施設,スパ施設,国際健康管理・増進施設,会議場施設,研修施設,展示施設,結婚式場,販売施設"</formula1>
    </dataValidation>
    <dataValidation type="whole" imeMode="off" operator="greaterThanOrEqual" allowBlank="1" showInputMessage="1" showErrorMessage="1" error="整数（小数点以下切り捨て）で入力してください。" sqref="K13:K14 R13:R14 H26:R29 H25:R25 H37:H38 C56:I67 L56:P67" xr:uid="{00000000-0002-0000-0900-000002000000}">
      <formula1>-999999999</formula1>
    </dataValidation>
  </dataValidations>
  <hyperlinks>
    <hyperlink ref="J16" r:id="rId1" xr:uid="{00000000-0004-0000-0900-000000000000}"/>
    <hyperlink ref="L17" r:id="rId2" xr:uid="{00000000-0004-0000-0900-000001000000}"/>
  </hyperlinks>
  <printOptions horizontalCentered="1"/>
  <pageMargins left="0.31496062992125984" right="0.31496062992125984" top="0.74803149606299213" bottom="0.15748031496062992" header="0.31496062992125984" footer="0.31496062992125984"/>
  <pageSetup paperSize="9" scale="85" fitToHeight="0" orientation="landscape" r:id="rId3"/>
  <rowBreaks count="2" manualBreakCount="2">
    <brk id="18" max="17" man="1"/>
    <brk id="51" max="15"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2" id="{87C60608-12EE-4055-98C6-C17384C1409B}">
            <xm:f>AND(はじめに!$F$4&lt;&gt;〔公表時は非表示〕貼付シート!$B$12,はじめに!$F$4&lt;&gt;"")</xm:f>
            <x14:dxf>
              <fill>
                <patternFill>
                  <bgColor theme="1" tint="0.34998626667073579"/>
                </patternFill>
              </fill>
            </x14:dxf>
          </x14:cfRule>
          <xm:sqref>C9 M9</xm:sqref>
        </x14:conditionalFormatting>
        <x14:conditionalFormatting xmlns:xm="http://schemas.microsoft.com/office/excel/2006/main">
          <x14:cfRule type="expression" priority="1" id="{32F83D77-8B35-464C-8764-16AB5E895768}">
            <xm:f>はじめに!$F$4=〔公表時は非表示〕貼付シート!$B$12</xm:f>
            <x14:dxf>
              <fill>
                <patternFill>
                  <bgColor theme="1" tint="0.34998626667073579"/>
                </patternFill>
              </fill>
            </x14:dxf>
          </x14:cfRule>
          <xm:sqref>C10:C11 I10:R11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E27843D2897C4FAE82E55D5751EBCA" ma:contentTypeVersion="12" ma:contentTypeDescription="新しいドキュメントを作成します。" ma:contentTypeScope="" ma:versionID="fea8fa2b4a2a40d09e93f3ed269a5593">
  <xsd:schema xmlns:xsd="http://www.w3.org/2001/XMLSchema" xmlns:xs="http://www.w3.org/2001/XMLSchema" xmlns:p="http://schemas.microsoft.com/office/2006/metadata/properties" xmlns:ns2="65c4935f-71ea-4a3b-b2f4-538a395fcaf4" xmlns:ns3="ea419855-74cd-451e-b55c-dc846f6a406d" targetNamespace="http://schemas.microsoft.com/office/2006/metadata/properties" ma:root="true" ma:fieldsID="b62a78c0d39756cc22949fe9abf85e08" ns2:_="" ns3:_="">
    <xsd:import namespace="65c4935f-71ea-4a3b-b2f4-538a395fcaf4"/>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c4935f-71ea-4a3b-b2f4-538a395fc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d15848-79f9-4a24-be96-3562c262e1c9}"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c4935f-71ea-4a3b-b2f4-538a395fcaf4">
      <Terms xmlns="http://schemas.microsoft.com/office/infopath/2007/PartnerControls"/>
    </lcf76f155ced4ddcb4097134ff3c332f>
    <TaxCatchAll xmlns="ea419855-74cd-451e-b55c-dc846f6a406d" xsi:nil="true"/>
  </documentManagement>
</p:properties>
</file>

<file path=customXml/itemProps1.xml><?xml version="1.0" encoding="utf-8"?>
<ds:datastoreItem xmlns:ds="http://schemas.openxmlformats.org/officeDocument/2006/customXml" ds:itemID="{985D279D-C2E9-4501-B38F-D6797A3AD79C}"/>
</file>

<file path=customXml/itemProps2.xml><?xml version="1.0" encoding="utf-8"?>
<ds:datastoreItem xmlns:ds="http://schemas.openxmlformats.org/officeDocument/2006/customXml" ds:itemID="{0503E374-736C-4A48-BBF7-20F44BB88C42}"/>
</file>

<file path=customXml/itemProps3.xml><?xml version="1.0" encoding="utf-8"?>
<ds:datastoreItem xmlns:ds="http://schemas.openxmlformats.org/officeDocument/2006/customXml" ds:itemID="{8E29A884-C368-41B2-8B59-D67E34B685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千布 美和子(CHIBU Miwako)</cp:lastModifiedBy>
  <cp:revision>1</cp:revision>
  <dcterms:created xsi:type="dcterms:W3CDTF">2026-04-02T08:29:23Z</dcterms:created>
  <dcterms:modified xsi:type="dcterms:W3CDTF">2026-04-15T05:01:41Z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0x01010010E27843D2897C4FAE82E55D5751EBCA</vt:lpwstr>
  </property>
</Properties>
</file>